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1580"/>
  </bookViews>
  <sheets>
    <sheet name="공종별집계표" sheetId="9" r:id="rId1"/>
    <sheet name="공종별내역서" sheetId="8" r:id="rId2"/>
    <sheet name="일위대가목록" sheetId="7" r:id="rId3"/>
    <sheet name="일위대가" sheetId="6" r:id="rId4"/>
    <sheet name="단가대비표" sheetId="5" r:id="rId5"/>
    <sheet name="공량산출근거서" sheetId="4" r:id="rId6"/>
    <sheet name="공량설정" sheetId="3" state="hidden" r:id="rId7"/>
    <sheet name=" 공사설정 " sheetId="2" state="hidden" r:id="rId8"/>
    <sheet name="Sheet1" sheetId="1" state="hidden" r:id="rId9"/>
  </sheets>
  <definedNames>
    <definedName name="_xlnm.Print_Area" localSheetId="5">공량산출근거서!$A$1:$P$66</definedName>
    <definedName name="_xlnm.Print_Area" localSheetId="1">공종별내역서!$A$1:$M$210</definedName>
    <definedName name="_xlnm.Print_Area" localSheetId="0">공종별집계표!$A$1:$M$26</definedName>
    <definedName name="_xlnm.Print_Area" localSheetId="4">단가대비표!$A$1:$X$121</definedName>
    <definedName name="_xlnm.Print_Area" localSheetId="3">일위대가!$A$1:$M$178</definedName>
    <definedName name="_xlnm.Print_Area" localSheetId="2">일위대가목록!$A$1:$J$31</definedName>
    <definedName name="_xlnm.Print_Titles" localSheetId="5">공량산출근거서!$1:$3</definedName>
    <definedName name="_xlnm.Print_Titles" localSheetId="1">공종별내역서!$1:$3</definedName>
    <definedName name="_xlnm.Print_Titles" localSheetId="0">공종별집계표!$1:$4</definedName>
    <definedName name="_xlnm.Print_Titles" localSheetId="4">단가대비표!$1:$4</definedName>
    <definedName name="_xlnm.Print_Titles" localSheetId="3">일위대가!$1:$3</definedName>
    <definedName name="_xlnm.Print_Titles" localSheetId="2">일위대가목록!$1:$3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8" l="1"/>
  <c r="D174" i="8"/>
  <c r="D147" i="8"/>
  <c r="D146" i="8"/>
  <c r="D97" i="8"/>
  <c r="H97" i="8" s="1"/>
  <c r="D96" i="8"/>
  <c r="D26" i="8"/>
  <c r="D25" i="8"/>
  <c r="F25" i="8" s="1"/>
  <c r="D24" i="8"/>
  <c r="D23" i="8"/>
  <c r="D22" i="8"/>
  <c r="I196" i="8"/>
  <c r="K196" i="8" s="1"/>
  <c r="G196" i="8"/>
  <c r="E196" i="8"/>
  <c r="I195" i="8"/>
  <c r="G195" i="8"/>
  <c r="E195" i="8"/>
  <c r="I194" i="8"/>
  <c r="K194" i="8" s="1"/>
  <c r="G194" i="8"/>
  <c r="E194" i="8"/>
  <c r="I193" i="8"/>
  <c r="G193" i="8"/>
  <c r="E193" i="8"/>
  <c r="I192" i="8"/>
  <c r="G192" i="8"/>
  <c r="E192" i="8"/>
  <c r="I191" i="8"/>
  <c r="G191" i="8"/>
  <c r="E191" i="8"/>
  <c r="I190" i="8"/>
  <c r="G190" i="8"/>
  <c r="E190" i="8"/>
  <c r="I189" i="8"/>
  <c r="G189" i="8"/>
  <c r="E189" i="8"/>
  <c r="I175" i="8"/>
  <c r="G175" i="8"/>
  <c r="H175" i="8" s="1"/>
  <c r="E175" i="8"/>
  <c r="I174" i="8"/>
  <c r="G174" i="8"/>
  <c r="K174" i="8" s="1"/>
  <c r="E174" i="8"/>
  <c r="I173" i="8"/>
  <c r="G173" i="8"/>
  <c r="E173" i="8"/>
  <c r="F173" i="8" s="1"/>
  <c r="I172" i="8"/>
  <c r="G172" i="8"/>
  <c r="E172" i="8"/>
  <c r="I171" i="8"/>
  <c r="K171" i="8" s="1"/>
  <c r="G171" i="8"/>
  <c r="E171" i="8"/>
  <c r="I170" i="8"/>
  <c r="K170" i="8" s="1"/>
  <c r="G170" i="8"/>
  <c r="E170" i="8"/>
  <c r="I169" i="8"/>
  <c r="J169" i="8" s="1"/>
  <c r="G169" i="8"/>
  <c r="E169" i="8"/>
  <c r="I168" i="8"/>
  <c r="G168" i="8"/>
  <c r="E168" i="8"/>
  <c r="I166" i="8"/>
  <c r="K166" i="8" s="1"/>
  <c r="G166" i="8"/>
  <c r="E166" i="8"/>
  <c r="I147" i="8"/>
  <c r="G147" i="8"/>
  <c r="E147" i="8"/>
  <c r="I146" i="8"/>
  <c r="J146" i="8" s="1"/>
  <c r="G146" i="8"/>
  <c r="E146" i="8"/>
  <c r="I145" i="8"/>
  <c r="K145" i="8" s="1"/>
  <c r="G145" i="8"/>
  <c r="E145" i="8"/>
  <c r="I144" i="8"/>
  <c r="G144" i="8"/>
  <c r="E144" i="8"/>
  <c r="I143" i="8"/>
  <c r="G143" i="8"/>
  <c r="E143" i="8"/>
  <c r="I142" i="8"/>
  <c r="G142" i="8"/>
  <c r="E142" i="8"/>
  <c r="I141" i="8"/>
  <c r="G141" i="8"/>
  <c r="H141" i="8" s="1"/>
  <c r="E141" i="8"/>
  <c r="I140" i="8"/>
  <c r="G140" i="8"/>
  <c r="K140" i="8" s="1"/>
  <c r="E140" i="8"/>
  <c r="I139" i="8"/>
  <c r="J139" i="8" s="1"/>
  <c r="G139" i="8"/>
  <c r="H139" i="8" s="1"/>
  <c r="E139" i="8"/>
  <c r="I138" i="8"/>
  <c r="G138" i="8"/>
  <c r="K138" i="8" s="1"/>
  <c r="E138" i="8"/>
  <c r="F138" i="8" s="1"/>
  <c r="I137" i="8"/>
  <c r="J137" i="8" s="1"/>
  <c r="G137" i="8"/>
  <c r="E137" i="8"/>
  <c r="I136" i="8"/>
  <c r="J136" i="8" s="1"/>
  <c r="G136" i="8"/>
  <c r="E136" i="8"/>
  <c r="I135" i="8"/>
  <c r="G135" i="8"/>
  <c r="E135" i="8"/>
  <c r="F135" i="8" s="1"/>
  <c r="I134" i="8"/>
  <c r="G134" i="8"/>
  <c r="E134" i="8"/>
  <c r="I133" i="8"/>
  <c r="J133" i="8" s="1"/>
  <c r="G133" i="8"/>
  <c r="E133" i="8"/>
  <c r="I132" i="8"/>
  <c r="J132" i="8" s="1"/>
  <c r="G132" i="8"/>
  <c r="E132" i="8"/>
  <c r="I131" i="8"/>
  <c r="K131" i="8" s="1"/>
  <c r="G131" i="8"/>
  <c r="E131" i="8"/>
  <c r="I130" i="8"/>
  <c r="J130" i="8" s="1"/>
  <c r="G130" i="8"/>
  <c r="E130" i="8"/>
  <c r="I129" i="8"/>
  <c r="G129" i="8"/>
  <c r="E129" i="8"/>
  <c r="I128" i="8"/>
  <c r="J128" i="8" s="1"/>
  <c r="L128" i="8" s="1"/>
  <c r="G128" i="8"/>
  <c r="E128" i="8"/>
  <c r="I127" i="8"/>
  <c r="K127" i="8" s="1"/>
  <c r="G127" i="8"/>
  <c r="E127" i="8"/>
  <c r="I126" i="8"/>
  <c r="G126" i="8"/>
  <c r="E126" i="8"/>
  <c r="I125" i="8"/>
  <c r="J125" i="8" s="1"/>
  <c r="G125" i="8"/>
  <c r="E125" i="8"/>
  <c r="F125" i="8" s="1"/>
  <c r="I124" i="8"/>
  <c r="G124" i="8"/>
  <c r="E124" i="8"/>
  <c r="I122" i="8"/>
  <c r="G122" i="8"/>
  <c r="H122" i="8" s="1"/>
  <c r="E122" i="8"/>
  <c r="I121" i="8"/>
  <c r="G121" i="8"/>
  <c r="E121" i="8"/>
  <c r="I120" i="8"/>
  <c r="G120" i="8"/>
  <c r="E120" i="8"/>
  <c r="I97" i="8"/>
  <c r="G97" i="8"/>
  <c r="E97" i="8"/>
  <c r="I96" i="8"/>
  <c r="G96" i="8"/>
  <c r="E96" i="8"/>
  <c r="I95" i="8"/>
  <c r="G95" i="8"/>
  <c r="E95" i="8"/>
  <c r="I94" i="8"/>
  <c r="K94" i="8" s="1"/>
  <c r="G94" i="8"/>
  <c r="E94" i="8"/>
  <c r="I93" i="8"/>
  <c r="G93" i="8"/>
  <c r="E93" i="8"/>
  <c r="I92" i="8"/>
  <c r="J92" i="8" s="1"/>
  <c r="G92" i="8"/>
  <c r="E92" i="8"/>
  <c r="F92" i="8" s="1"/>
  <c r="I91" i="8"/>
  <c r="G91" i="8"/>
  <c r="H91" i="8" s="1"/>
  <c r="E91" i="8"/>
  <c r="I90" i="8"/>
  <c r="K90" i="8" s="1"/>
  <c r="G90" i="8"/>
  <c r="E90" i="8"/>
  <c r="I89" i="8"/>
  <c r="G89" i="8"/>
  <c r="E89" i="8"/>
  <c r="I88" i="8"/>
  <c r="G88" i="8"/>
  <c r="K88" i="8" s="1"/>
  <c r="E88" i="8"/>
  <c r="I87" i="8"/>
  <c r="J87" i="8" s="1"/>
  <c r="G87" i="8"/>
  <c r="E87" i="8"/>
  <c r="I86" i="8"/>
  <c r="G86" i="8"/>
  <c r="E86" i="8"/>
  <c r="I85" i="8"/>
  <c r="G85" i="8"/>
  <c r="E85" i="8"/>
  <c r="I84" i="8"/>
  <c r="J84" i="8" s="1"/>
  <c r="G84" i="8"/>
  <c r="E84" i="8"/>
  <c r="I83" i="8"/>
  <c r="J83" i="8" s="1"/>
  <c r="G83" i="8"/>
  <c r="H83" i="8" s="1"/>
  <c r="E83" i="8"/>
  <c r="I82" i="8"/>
  <c r="J82" i="8" s="1"/>
  <c r="G82" i="8"/>
  <c r="E82" i="8"/>
  <c r="I81" i="8"/>
  <c r="G81" i="8"/>
  <c r="E81" i="8"/>
  <c r="I80" i="8"/>
  <c r="G80" i="8"/>
  <c r="E80" i="8"/>
  <c r="I79" i="8"/>
  <c r="G79" i="8"/>
  <c r="H79" i="8" s="1"/>
  <c r="E79" i="8"/>
  <c r="I78" i="8"/>
  <c r="K78" i="8" s="1"/>
  <c r="G78" i="8"/>
  <c r="E78" i="8"/>
  <c r="I77" i="8"/>
  <c r="J77" i="8" s="1"/>
  <c r="G77" i="8"/>
  <c r="E77" i="8"/>
  <c r="I76" i="8"/>
  <c r="G76" i="8"/>
  <c r="E76" i="8"/>
  <c r="I75" i="8"/>
  <c r="G75" i="8"/>
  <c r="E75" i="8"/>
  <c r="I74" i="8"/>
  <c r="G74" i="8"/>
  <c r="E74" i="8"/>
  <c r="K74" i="8" s="1"/>
  <c r="I73" i="8"/>
  <c r="G73" i="8"/>
  <c r="E73" i="8"/>
  <c r="I72" i="8"/>
  <c r="K72" i="8" s="1"/>
  <c r="G72" i="8"/>
  <c r="E72" i="8"/>
  <c r="I71" i="8"/>
  <c r="J71" i="8" s="1"/>
  <c r="G71" i="8"/>
  <c r="E71" i="8"/>
  <c r="I70" i="8"/>
  <c r="G70" i="8"/>
  <c r="E70" i="8"/>
  <c r="I69" i="8"/>
  <c r="G69" i="8"/>
  <c r="E69" i="8"/>
  <c r="I68" i="8"/>
  <c r="G68" i="8"/>
  <c r="E68" i="8"/>
  <c r="K68" i="8" s="1"/>
  <c r="I67" i="8"/>
  <c r="G67" i="8"/>
  <c r="E67" i="8"/>
  <c r="I66" i="8"/>
  <c r="G66" i="8"/>
  <c r="H66" i="8" s="1"/>
  <c r="E66" i="8"/>
  <c r="I65" i="8"/>
  <c r="G65" i="8"/>
  <c r="E65" i="8"/>
  <c r="I63" i="8"/>
  <c r="G63" i="8"/>
  <c r="E63" i="8"/>
  <c r="I62" i="8"/>
  <c r="G62" i="8"/>
  <c r="E62" i="8"/>
  <c r="I61" i="8"/>
  <c r="K61" i="8" s="1"/>
  <c r="G61" i="8"/>
  <c r="E61" i="8"/>
  <c r="I60" i="8"/>
  <c r="J60" i="8" s="1"/>
  <c r="G60" i="8"/>
  <c r="E60" i="8"/>
  <c r="I59" i="8"/>
  <c r="K59" i="8" s="1"/>
  <c r="G59" i="8"/>
  <c r="E59" i="8"/>
  <c r="I58" i="8"/>
  <c r="G58" i="8"/>
  <c r="E58" i="8"/>
  <c r="I55" i="8"/>
  <c r="J55" i="8" s="1"/>
  <c r="G55" i="8"/>
  <c r="E55" i="8"/>
  <c r="I54" i="8"/>
  <c r="K54" i="8" s="1"/>
  <c r="G54" i="8"/>
  <c r="E54" i="8"/>
  <c r="I53" i="8"/>
  <c r="G53" i="8"/>
  <c r="E53" i="8"/>
  <c r="I52" i="8"/>
  <c r="K52" i="8" s="1"/>
  <c r="G52" i="8"/>
  <c r="E52" i="8"/>
  <c r="I51" i="8"/>
  <c r="G51" i="8"/>
  <c r="E51" i="8"/>
  <c r="I26" i="8"/>
  <c r="J26" i="8" s="1"/>
  <c r="G26" i="8"/>
  <c r="E26" i="8"/>
  <c r="I25" i="8"/>
  <c r="G25" i="8"/>
  <c r="E25" i="8"/>
  <c r="I24" i="8"/>
  <c r="K24" i="8" s="1"/>
  <c r="G24" i="8"/>
  <c r="E24" i="8"/>
  <c r="I23" i="8"/>
  <c r="G23" i="8"/>
  <c r="E23" i="8"/>
  <c r="I22" i="8"/>
  <c r="G22" i="8"/>
  <c r="E22" i="8"/>
  <c r="I21" i="8"/>
  <c r="G21" i="8"/>
  <c r="E21" i="8"/>
  <c r="I20" i="8"/>
  <c r="G20" i="8"/>
  <c r="E20" i="8"/>
  <c r="I19" i="8"/>
  <c r="K19" i="8" s="1"/>
  <c r="G19" i="8"/>
  <c r="E19" i="8"/>
  <c r="I18" i="8"/>
  <c r="G18" i="8"/>
  <c r="E18" i="8"/>
  <c r="I17" i="8"/>
  <c r="G17" i="8"/>
  <c r="E17" i="8"/>
  <c r="I16" i="8"/>
  <c r="G16" i="8"/>
  <c r="E16" i="8"/>
  <c r="I15" i="8"/>
  <c r="G15" i="8"/>
  <c r="E15" i="8"/>
  <c r="I14" i="8"/>
  <c r="G14" i="8"/>
  <c r="E14" i="8"/>
  <c r="I13" i="8"/>
  <c r="G13" i="8"/>
  <c r="E13" i="8"/>
  <c r="I12" i="8"/>
  <c r="G12" i="8"/>
  <c r="E12" i="8"/>
  <c r="I11" i="8"/>
  <c r="G11" i="8"/>
  <c r="E11" i="8"/>
  <c r="I10" i="8"/>
  <c r="K10" i="8" s="1"/>
  <c r="G10" i="8"/>
  <c r="E10" i="8"/>
  <c r="I9" i="8"/>
  <c r="G9" i="8"/>
  <c r="E9" i="8"/>
  <c r="I8" i="8"/>
  <c r="G8" i="8"/>
  <c r="E8" i="8"/>
  <c r="I7" i="8"/>
  <c r="G7" i="8"/>
  <c r="E7" i="8"/>
  <c r="I6" i="8"/>
  <c r="G6" i="8"/>
  <c r="E6" i="8"/>
  <c r="I5" i="8"/>
  <c r="K5" i="8" s="1"/>
  <c r="G5" i="8"/>
  <c r="E5" i="8"/>
  <c r="I176" i="6"/>
  <c r="G176" i="6"/>
  <c r="E176" i="6"/>
  <c r="I175" i="6"/>
  <c r="G175" i="6"/>
  <c r="E175" i="6"/>
  <c r="I170" i="6"/>
  <c r="G170" i="6"/>
  <c r="E170" i="6"/>
  <c r="I169" i="6"/>
  <c r="G169" i="6"/>
  <c r="E169" i="6"/>
  <c r="I164" i="6"/>
  <c r="G164" i="6"/>
  <c r="E164" i="6"/>
  <c r="I163" i="6"/>
  <c r="J163" i="6" s="1"/>
  <c r="J166" i="6" s="1"/>
  <c r="G29" i="7" s="1"/>
  <c r="G163" i="6"/>
  <c r="H163" i="6" s="1"/>
  <c r="E163" i="6"/>
  <c r="F163" i="6" s="1"/>
  <c r="I159" i="6"/>
  <c r="G159" i="6"/>
  <c r="E159" i="6"/>
  <c r="I157" i="6"/>
  <c r="G157" i="6"/>
  <c r="E157" i="6"/>
  <c r="I156" i="6"/>
  <c r="J156" i="6" s="1"/>
  <c r="J160" i="6" s="1"/>
  <c r="G28" i="7" s="1"/>
  <c r="G156" i="6"/>
  <c r="H156" i="6" s="1"/>
  <c r="E156" i="6"/>
  <c r="I152" i="6"/>
  <c r="J152" i="6" s="1"/>
  <c r="G152" i="6"/>
  <c r="H152" i="6" s="1"/>
  <c r="H153" i="6" s="1"/>
  <c r="F27" i="7" s="1"/>
  <c r="E152" i="6"/>
  <c r="F152" i="6" s="1"/>
  <c r="I150" i="6"/>
  <c r="G150" i="6"/>
  <c r="E150" i="6"/>
  <c r="I149" i="6"/>
  <c r="J149" i="6" s="1"/>
  <c r="G149" i="6"/>
  <c r="E149" i="6"/>
  <c r="I145" i="6"/>
  <c r="G145" i="6"/>
  <c r="E145" i="6"/>
  <c r="I144" i="6"/>
  <c r="K144" i="6" s="1"/>
  <c r="G144" i="6"/>
  <c r="E144" i="6"/>
  <c r="F144" i="6" s="1"/>
  <c r="I143" i="6"/>
  <c r="J143" i="6" s="1"/>
  <c r="G143" i="6"/>
  <c r="H143" i="6" s="1"/>
  <c r="E143" i="6"/>
  <c r="F143" i="6" s="1"/>
  <c r="I139" i="6"/>
  <c r="J139" i="6" s="1"/>
  <c r="G139" i="6"/>
  <c r="E139" i="6"/>
  <c r="F139" i="6" s="1"/>
  <c r="F140" i="6" s="1"/>
  <c r="I138" i="6"/>
  <c r="G138" i="6"/>
  <c r="H138" i="6" s="1"/>
  <c r="E138" i="6"/>
  <c r="I137" i="6"/>
  <c r="J137" i="6" s="1"/>
  <c r="G137" i="6"/>
  <c r="H137" i="6" s="1"/>
  <c r="E137" i="6"/>
  <c r="I133" i="6"/>
  <c r="K133" i="6" s="1"/>
  <c r="G133" i="6"/>
  <c r="E133" i="6"/>
  <c r="I132" i="6"/>
  <c r="J132" i="6" s="1"/>
  <c r="G132" i="6"/>
  <c r="E132" i="6"/>
  <c r="I131" i="6"/>
  <c r="J131" i="6" s="1"/>
  <c r="G131" i="6"/>
  <c r="H131" i="6" s="1"/>
  <c r="E131" i="6"/>
  <c r="F131" i="6" s="1"/>
  <c r="I126" i="6"/>
  <c r="J126" i="6" s="1"/>
  <c r="G126" i="6"/>
  <c r="E126" i="6"/>
  <c r="I122" i="6"/>
  <c r="G122" i="6"/>
  <c r="H122" i="6" s="1"/>
  <c r="E122" i="6"/>
  <c r="I121" i="6"/>
  <c r="J121" i="6" s="1"/>
  <c r="J123" i="6" s="1"/>
  <c r="G22" i="7" s="1"/>
  <c r="G121" i="6"/>
  <c r="H121" i="6" s="1"/>
  <c r="E121" i="6"/>
  <c r="I120" i="6"/>
  <c r="G120" i="6"/>
  <c r="E120" i="6"/>
  <c r="I116" i="6"/>
  <c r="J116" i="6" s="1"/>
  <c r="G116" i="6"/>
  <c r="E116" i="6"/>
  <c r="I115" i="6"/>
  <c r="J115" i="6" s="1"/>
  <c r="G115" i="6"/>
  <c r="H115" i="6" s="1"/>
  <c r="E115" i="6"/>
  <c r="I114" i="6"/>
  <c r="G114" i="6"/>
  <c r="E114" i="6"/>
  <c r="I110" i="6"/>
  <c r="K110" i="6" s="1"/>
  <c r="G110" i="6"/>
  <c r="E110" i="6"/>
  <c r="I109" i="6"/>
  <c r="G109" i="6"/>
  <c r="E109" i="6"/>
  <c r="I108" i="6"/>
  <c r="J108" i="6" s="1"/>
  <c r="G108" i="6"/>
  <c r="E108" i="6"/>
  <c r="I103" i="6"/>
  <c r="G103" i="6"/>
  <c r="E103" i="6"/>
  <c r="I98" i="6"/>
  <c r="J98" i="6" s="1"/>
  <c r="G98" i="6"/>
  <c r="H98" i="6" s="1"/>
  <c r="E98" i="6"/>
  <c r="I93" i="6"/>
  <c r="G93" i="6"/>
  <c r="E93" i="6"/>
  <c r="I89" i="6"/>
  <c r="J89" i="6" s="1"/>
  <c r="J90" i="6" s="1"/>
  <c r="G16" i="7" s="1"/>
  <c r="G89" i="6"/>
  <c r="H89" i="6" s="1"/>
  <c r="H90" i="6" s="1"/>
  <c r="F16" i="7" s="1"/>
  <c r="E89" i="6"/>
  <c r="F89" i="6" s="1"/>
  <c r="F90" i="6" s="1"/>
  <c r="I88" i="6"/>
  <c r="G88" i="6"/>
  <c r="E88" i="6"/>
  <c r="I87" i="6"/>
  <c r="G87" i="6"/>
  <c r="E87" i="6"/>
  <c r="I83" i="6"/>
  <c r="G83" i="6"/>
  <c r="E83" i="6"/>
  <c r="I82" i="6"/>
  <c r="G82" i="6"/>
  <c r="E82" i="6"/>
  <c r="I81" i="6"/>
  <c r="G81" i="6"/>
  <c r="E81" i="6"/>
  <c r="I77" i="6"/>
  <c r="G77" i="6"/>
  <c r="E77" i="6"/>
  <c r="I76" i="6"/>
  <c r="J76" i="6" s="1"/>
  <c r="G76" i="6"/>
  <c r="E76" i="6"/>
  <c r="I75" i="6"/>
  <c r="J75" i="6" s="1"/>
  <c r="G75" i="6"/>
  <c r="H75" i="6" s="1"/>
  <c r="H78" i="6" s="1"/>
  <c r="F14" i="7" s="1"/>
  <c r="E75" i="6"/>
  <c r="I71" i="6"/>
  <c r="G71" i="6"/>
  <c r="E71" i="6"/>
  <c r="I70" i="6"/>
  <c r="G70" i="6"/>
  <c r="E70" i="6"/>
  <c r="I69" i="6"/>
  <c r="G69" i="6"/>
  <c r="E69" i="6"/>
  <c r="I64" i="6"/>
  <c r="G64" i="6"/>
  <c r="E64" i="6"/>
  <c r="I63" i="6"/>
  <c r="G63" i="6"/>
  <c r="E63" i="6"/>
  <c r="I62" i="6"/>
  <c r="G62" i="6"/>
  <c r="E62" i="6"/>
  <c r="I61" i="6"/>
  <c r="G61" i="6"/>
  <c r="E61" i="6"/>
  <c r="I56" i="6"/>
  <c r="G56" i="6"/>
  <c r="E56" i="6"/>
  <c r="I55" i="6"/>
  <c r="G55" i="6"/>
  <c r="E55" i="6"/>
  <c r="I54" i="6"/>
  <c r="G54" i="6"/>
  <c r="E54" i="6"/>
  <c r="I53" i="6"/>
  <c r="G53" i="6"/>
  <c r="H53" i="6" s="1"/>
  <c r="E53" i="6"/>
  <c r="I48" i="6"/>
  <c r="G48" i="6"/>
  <c r="E48" i="6"/>
  <c r="I47" i="6"/>
  <c r="G47" i="6"/>
  <c r="E47" i="6"/>
  <c r="I46" i="6"/>
  <c r="G46" i="6"/>
  <c r="E46" i="6"/>
  <c r="F46" i="6" s="1"/>
  <c r="I45" i="6"/>
  <c r="J45" i="6" s="1"/>
  <c r="J50" i="6" s="1"/>
  <c r="G10" i="7" s="1"/>
  <c r="G45" i="6"/>
  <c r="E45" i="6"/>
  <c r="F45" i="6" s="1"/>
  <c r="I40" i="6"/>
  <c r="G40" i="6"/>
  <c r="E40" i="6"/>
  <c r="I39" i="6"/>
  <c r="G39" i="6"/>
  <c r="E39" i="6"/>
  <c r="I38" i="6"/>
  <c r="G38" i="6"/>
  <c r="E38" i="6"/>
  <c r="I37" i="6"/>
  <c r="J37" i="6" s="1"/>
  <c r="G37" i="6"/>
  <c r="E37" i="6"/>
  <c r="I32" i="6"/>
  <c r="G32" i="6"/>
  <c r="E32" i="6"/>
  <c r="I31" i="6"/>
  <c r="G31" i="6"/>
  <c r="E31" i="6"/>
  <c r="I30" i="6"/>
  <c r="G30" i="6"/>
  <c r="E30" i="6"/>
  <c r="I29" i="6"/>
  <c r="G29" i="6"/>
  <c r="E29" i="6"/>
  <c r="I24" i="6"/>
  <c r="J24" i="6" s="1"/>
  <c r="J26" i="6" s="1"/>
  <c r="G7" i="7" s="1"/>
  <c r="G24" i="6"/>
  <c r="E24" i="6"/>
  <c r="I23" i="6"/>
  <c r="G23" i="6"/>
  <c r="E23" i="6"/>
  <c r="I22" i="6"/>
  <c r="G22" i="6"/>
  <c r="E22" i="6"/>
  <c r="I21" i="6"/>
  <c r="G21" i="6"/>
  <c r="E21" i="6"/>
  <c r="I16" i="6"/>
  <c r="G16" i="6"/>
  <c r="E16" i="6"/>
  <c r="I11" i="6"/>
  <c r="G11" i="6"/>
  <c r="E11" i="6"/>
  <c r="I10" i="6"/>
  <c r="G10" i="6"/>
  <c r="E10" i="6"/>
  <c r="I6" i="6"/>
  <c r="G6" i="6"/>
  <c r="E6" i="6"/>
  <c r="F6" i="6" s="1"/>
  <c r="F7" i="6" s="1"/>
  <c r="I5" i="6"/>
  <c r="G5" i="6"/>
  <c r="E5" i="6"/>
  <c r="F65" i="4"/>
  <c r="K65" i="4" s="1"/>
  <c r="F64" i="4"/>
  <c r="K64" i="4"/>
  <c r="M63" i="4"/>
  <c r="N63" i="4"/>
  <c r="AA63" i="4"/>
  <c r="M62" i="4"/>
  <c r="N62" i="4" s="1"/>
  <c r="Y62" i="4" s="1"/>
  <c r="F60" i="4"/>
  <c r="K60" i="4"/>
  <c r="F59" i="4"/>
  <c r="K59" i="4" s="1"/>
  <c r="M58" i="4"/>
  <c r="N58" i="4"/>
  <c r="AA58" i="4" s="1"/>
  <c r="M57" i="4"/>
  <c r="N57" i="4"/>
  <c r="Y57" i="4" s="1"/>
  <c r="M56" i="4"/>
  <c r="N56" i="4"/>
  <c r="AA56" i="4" s="1"/>
  <c r="M55" i="4"/>
  <c r="N55" i="4" s="1"/>
  <c r="Y55" i="4" s="1"/>
  <c r="M54" i="4"/>
  <c r="N54" i="4"/>
  <c r="AA54" i="4" s="1"/>
  <c r="M53" i="4"/>
  <c r="N53" i="4" s="1"/>
  <c r="Y53" i="4" s="1"/>
  <c r="M52" i="4"/>
  <c r="N52" i="4" s="1"/>
  <c r="AA52" i="4" s="1"/>
  <c r="M51" i="4"/>
  <c r="N51" i="4"/>
  <c r="Y51" i="4" s="1"/>
  <c r="F49" i="4"/>
  <c r="K49" i="4"/>
  <c r="F48" i="4"/>
  <c r="K48" i="4"/>
  <c r="M47" i="4"/>
  <c r="N47" i="4"/>
  <c r="AA47" i="4" s="1"/>
  <c r="M46" i="4"/>
  <c r="N46" i="4"/>
  <c r="AA46" i="4" s="1"/>
  <c r="M45" i="4"/>
  <c r="N45" i="4"/>
  <c r="AA45" i="4" s="1"/>
  <c r="M44" i="4"/>
  <c r="N44" i="4"/>
  <c r="AA44" i="4"/>
  <c r="M43" i="4"/>
  <c r="N43" i="4"/>
  <c r="AA43" i="4" s="1"/>
  <c r="M42" i="4"/>
  <c r="N42" i="4"/>
  <c r="Y42" i="4"/>
  <c r="M41" i="4"/>
  <c r="N41" i="4"/>
  <c r="AA41" i="4" s="1"/>
  <c r="M40" i="4"/>
  <c r="N40" i="4" s="1"/>
  <c r="Y40" i="4" s="1"/>
  <c r="M39" i="4"/>
  <c r="N39" i="4"/>
  <c r="AA39" i="4" s="1"/>
  <c r="M38" i="4"/>
  <c r="N38" i="4"/>
  <c r="Y38" i="4" s="1"/>
  <c r="M37" i="4"/>
  <c r="N37" i="4"/>
  <c r="AA37" i="4" s="1"/>
  <c r="M36" i="4"/>
  <c r="N36" i="4"/>
  <c r="Y36" i="4" s="1"/>
  <c r="M35" i="4"/>
  <c r="N35" i="4"/>
  <c r="AA35" i="4" s="1"/>
  <c r="F33" i="4"/>
  <c r="K33" i="4"/>
  <c r="F32" i="4"/>
  <c r="K32" i="4" s="1"/>
  <c r="F31" i="4"/>
  <c r="K31" i="4" s="1"/>
  <c r="F30" i="4"/>
  <c r="K30" i="4" s="1"/>
  <c r="F29" i="4"/>
  <c r="K29" i="4" s="1"/>
  <c r="M28" i="4"/>
  <c r="N28" i="4"/>
  <c r="Z28" i="4" s="1"/>
  <c r="M27" i="4"/>
  <c r="N27" i="4"/>
  <c r="Z27" i="4"/>
  <c r="M26" i="4"/>
  <c r="N26" i="4"/>
  <c r="Z26" i="4"/>
  <c r="M25" i="4"/>
  <c r="N25" i="4"/>
  <c r="Z25" i="4" s="1"/>
  <c r="M24" i="4"/>
  <c r="N24" i="4"/>
  <c r="Z24" i="4" s="1"/>
  <c r="M23" i="4"/>
  <c r="N23" i="4"/>
  <c r="Z23" i="4" s="1"/>
  <c r="M22" i="4"/>
  <c r="N22" i="4"/>
  <c r="Z22" i="4" s="1"/>
  <c r="M21" i="4"/>
  <c r="N21" i="4"/>
  <c r="Y21" i="4" s="1"/>
  <c r="M20" i="4"/>
  <c r="N20" i="4"/>
  <c r="Z20" i="4" s="1"/>
  <c r="M19" i="4"/>
  <c r="N19" i="4"/>
  <c r="Y19" i="4" s="1"/>
  <c r="M18" i="4"/>
  <c r="N18" i="4"/>
  <c r="Z18" i="4" s="1"/>
  <c r="M17" i="4"/>
  <c r="N17" i="4"/>
  <c r="Z17" i="4" s="1"/>
  <c r="M16" i="4"/>
  <c r="N16" i="4"/>
  <c r="Y16" i="4" s="1"/>
  <c r="M15" i="4"/>
  <c r="N15" i="4" s="1"/>
  <c r="Z15" i="4" s="1"/>
  <c r="M14" i="4"/>
  <c r="N14" i="4"/>
  <c r="Y14" i="4" s="1"/>
  <c r="M13" i="4"/>
  <c r="N13" i="4"/>
  <c r="Z13" i="4" s="1"/>
  <c r="M12" i="4"/>
  <c r="N12" i="4" s="1"/>
  <c r="Y12" i="4" s="1"/>
  <c r="M11" i="4"/>
  <c r="N11" i="4" s="1"/>
  <c r="Z11" i="4" s="1"/>
  <c r="M10" i="4"/>
  <c r="N10" i="4"/>
  <c r="Y10" i="4" s="1"/>
  <c r="M9" i="4"/>
  <c r="N9" i="4" s="1"/>
  <c r="V9" i="4" s="1"/>
  <c r="M8" i="4"/>
  <c r="N8" i="4" s="1"/>
  <c r="Y8" i="4" s="1"/>
  <c r="M7" i="4"/>
  <c r="N7" i="4" s="1"/>
  <c r="X7" i="4" s="1"/>
  <c r="M6" i="4"/>
  <c r="N6" i="4" s="1"/>
  <c r="W6" i="4" s="1"/>
  <c r="M5" i="4"/>
  <c r="N5" i="4" s="1"/>
  <c r="V5" i="4" s="1"/>
  <c r="O121" i="5"/>
  <c r="O120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V6" i="5"/>
  <c r="V5" i="5"/>
  <c r="H178" i="6"/>
  <c r="F31" i="7" s="1"/>
  <c r="G127" i="6" s="1"/>
  <c r="H127" i="6" s="1"/>
  <c r="H128" i="6" s="1"/>
  <c r="F23" i="7" s="1"/>
  <c r="J178" i="6"/>
  <c r="G31" i="7" s="1"/>
  <c r="I127" i="6" s="1"/>
  <c r="J127" i="6" s="1"/>
  <c r="H177" i="6"/>
  <c r="J177" i="6"/>
  <c r="F176" i="6"/>
  <c r="H176" i="6"/>
  <c r="J176" i="6"/>
  <c r="K176" i="6"/>
  <c r="F175" i="6"/>
  <c r="H175" i="6"/>
  <c r="L175" i="6" s="1"/>
  <c r="J175" i="6"/>
  <c r="H172" i="6"/>
  <c r="F30" i="7" s="1"/>
  <c r="J172" i="6"/>
  <c r="G30" i="7" s="1"/>
  <c r="H171" i="6"/>
  <c r="J171" i="6"/>
  <c r="F170" i="6"/>
  <c r="H170" i="6"/>
  <c r="J170" i="6"/>
  <c r="K170" i="6"/>
  <c r="F169" i="6"/>
  <c r="H169" i="6"/>
  <c r="L169" i="6" s="1"/>
  <c r="J169" i="6"/>
  <c r="K169" i="6"/>
  <c r="H165" i="6"/>
  <c r="J165" i="6"/>
  <c r="F164" i="6"/>
  <c r="J164" i="6"/>
  <c r="K163" i="6"/>
  <c r="F159" i="6"/>
  <c r="H159" i="6"/>
  <c r="J159" i="6"/>
  <c r="K159" i="6"/>
  <c r="E158" i="6"/>
  <c r="F158" i="6" s="1"/>
  <c r="L158" i="6" s="1"/>
  <c r="H158" i="6"/>
  <c r="J158" i="6"/>
  <c r="F157" i="6"/>
  <c r="H157" i="6"/>
  <c r="J157" i="6"/>
  <c r="K157" i="6"/>
  <c r="F156" i="6"/>
  <c r="F160" i="6" s="1"/>
  <c r="E151" i="6"/>
  <c r="F151" i="6" s="1"/>
  <c r="L151" i="6" s="1"/>
  <c r="H151" i="6"/>
  <c r="J151" i="6"/>
  <c r="F150" i="6"/>
  <c r="H150" i="6"/>
  <c r="L150" i="6" s="1"/>
  <c r="J150" i="6"/>
  <c r="K150" i="6"/>
  <c r="F149" i="6"/>
  <c r="H149" i="6"/>
  <c r="H145" i="6"/>
  <c r="J145" i="6"/>
  <c r="H144" i="6"/>
  <c r="J144" i="6"/>
  <c r="H139" i="6"/>
  <c r="F138" i="6"/>
  <c r="J138" i="6"/>
  <c r="K138" i="6"/>
  <c r="F137" i="6"/>
  <c r="F133" i="6"/>
  <c r="H133" i="6"/>
  <c r="J133" i="6"/>
  <c r="H132" i="6"/>
  <c r="F126" i="6"/>
  <c r="H126" i="6"/>
  <c r="F122" i="6"/>
  <c r="J122" i="6"/>
  <c r="K122" i="6"/>
  <c r="F120" i="6"/>
  <c r="H120" i="6"/>
  <c r="J120" i="6"/>
  <c r="K120" i="6"/>
  <c r="F117" i="6"/>
  <c r="E21" i="7" s="1"/>
  <c r="F116" i="6"/>
  <c r="H116" i="6"/>
  <c r="K116" i="6"/>
  <c r="F115" i="6"/>
  <c r="K115" i="6"/>
  <c r="F114" i="6"/>
  <c r="H114" i="6"/>
  <c r="J114" i="6"/>
  <c r="K114" i="6"/>
  <c r="F111" i="6"/>
  <c r="H111" i="6"/>
  <c r="F20" i="7" s="1"/>
  <c r="F110" i="6"/>
  <c r="H110" i="6"/>
  <c r="J110" i="6"/>
  <c r="F109" i="6"/>
  <c r="H109" i="6"/>
  <c r="J109" i="6"/>
  <c r="K109" i="6"/>
  <c r="F108" i="6"/>
  <c r="H108" i="6"/>
  <c r="K108" i="6"/>
  <c r="F103" i="6"/>
  <c r="H103" i="6"/>
  <c r="J103" i="6"/>
  <c r="K103" i="6"/>
  <c r="F98" i="6"/>
  <c r="F93" i="6"/>
  <c r="H93" i="6"/>
  <c r="J93" i="6"/>
  <c r="K93" i="6"/>
  <c r="F88" i="6"/>
  <c r="H88" i="6"/>
  <c r="J88" i="6"/>
  <c r="K88" i="6"/>
  <c r="F87" i="6"/>
  <c r="H87" i="6"/>
  <c r="J87" i="6"/>
  <c r="K87" i="6"/>
  <c r="F84" i="6"/>
  <c r="E15" i="7" s="1"/>
  <c r="F83" i="6"/>
  <c r="H83" i="6"/>
  <c r="J83" i="6"/>
  <c r="K83" i="6"/>
  <c r="F82" i="6"/>
  <c r="H82" i="6"/>
  <c r="J82" i="6"/>
  <c r="J84" i="6" s="1"/>
  <c r="K82" i="6"/>
  <c r="F81" i="6"/>
  <c r="J81" i="6"/>
  <c r="F78" i="6"/>
  <c r="F77" i="6"/>
  <c r="H77" i="6"/>
  <c r="J77" i="6"/>
  <c r="K77" i="6"/>
  <c r="F76" i="6"/>
  <c r="H76" i="6"/>
  <c r="F75" i="6"/>
  <c r="H72" i="6"/>
  <c r="F13" i="7" s="1"/>
  <c r="J72" i="6"/>
  <c r="G13" i="7" s="1"/>
  <c r="F71" i="6"/>
  <c r="H71" i="6"/>
  <c r="J71" i="6"/>
  <c r="L71" i="6" s="1"/>
  <c r="K71" i="6"/>
  <c r="H70" i="6"/>
  <c r="J70" i="6"/>
  <c r="F69" i="6"/>
  <c r="H69" i="6"/>
  <c r="J69" i="6"/>
  <c r="K69" i="6"/>
  <c r="H66" i="6"/>
  <c r="F12" i="7" s="1"/>
  <c r="J66" i="6"/>
  <c r="G12" i="7" s="1"/>
  <c r="H65" i="6"/>
  <c r="J65" i="6"/>
  <c r="F64" i="6"/>
  <c r="H64" i="6"/>
  <c r="J64" i="6"/>
  <c r="K64" i="6"/>
  <c r="F63" i="6"/>
  <c r="H63" i="6"/>
  <c r="E65" i="6" s="1"/>
  <c r="F65" i="6" s="1"/>
  <c r="J63" i="6"/>
  <c r="K63" i="6"/>
  <c r="F62" i="6"/>
  <c r="H62" i="6"/>
  <c r="J62" i="6"/>
  <c r="K62" i="6"/>
  <c r="F61" i="6"/>
  <c r="H61" i="6"/>
  <c r="J61" i="6"/>
  <c r="J58" i="6"/>
  <c r="G11" i="7" s="1"/>
  <c r="H57" i="6"/>
  <c r="J57" i="6"/>
  <c r="F56" i="6"/>
  <c r="H56" i="6"/>
  <c r="E57" i="6" s="1"/>
  <c r="F57" i="6" s="1"/>
  <c r="L57" i="6" s="1"/>
  <c r="J56" i="6"/>
  <c r="K56" i="6"/>
  <c r="F55" i="6"/>
  <c r="H55" i="6"/>
  <c r="J55" i="6"/>
  <c r="K55" i="6"/>
  <c r="F54" i="6"/>
  <c r="H54" i="6"/>
  <c r="J54" i="6"/>
  <c r="K54" i="6"/>
  <c r="J53" i="6"/>
  <c r="H50" i="6"/>
  <c r="F10" i="7" s="1"/>
  <c r="H49" i="6"/>
  <c r="J49" i="6"/>
  <c r="F48" i="6"/>
  <c r="H48" i="6"/>
  <c r="J48" i="6"/>
  <c r="K48" i="6"/>
  <c r="F47" i="6"/>
  <c r="H47" i="6"/>
  <c r="E49" i="6" s="1"/>
  <c r="F49" i="6" s="1"/>
  <c r="L49" i="6" s="1"/>
  <c r="J47" i="6"/>
  <c r="K47" i="6"/>
  <c r="H46" i="6"/>
  <c r="J46" i="6"/>
  <c r="K46" i="6"/>
  <c r="H45" i="6"/>
  <c r="K45" i="6"/>
  <c r="H41" i="6"/>
  <c r="J41" i="6"/>
  <c r="F40" i="6"/>
  <c r="H40" i="6"/>
  <c r="J40" i="6"/>
  <c r="K40" i="6"/>
  <c r="F39" i="6"/>
  <c r="H39" i="6"/>
  <c r="H42" i="6" s="1"/>
  <c r="F9" i="7" s="1"/>
  <c r="J39" i="6"/>
  <c r="F38" i="6"/>
  <c r="H38" i="6"/>
  <c r="J38" i="6"/>
  <c r="K38" i="6"/>
  <c r="F37" i="6"/>
  <c r="H37" i="6"/>
  <c r="K37" i="6"/>
  <c r="J34" i="6"/>
  <c r="G8" i="7" s="1"/>
  <c r="H33" i="6"/>
  <c r="J33" i="6"/>
  <c r="H32" i="6"/>
  <c r="J32" i="6"/>
  <c r="F31" i="6"/>
  <c r="H31" i="6"/>
  <c r="J31" i="6"/>
  <c r="K31" i="6"/>
  <c r="F30" i="6"/>
  <c r="H30" i="6"/>
  <c r="J30" i="6"/>
  <c r="K30" i="6"/>
  <c r="F29" i="6"/>
  <c r="H29" i="6"/>
  <c r="H34" i="6" s="1"/>
  <c r="F8" i="7" s="1"/>
  <c r="J29" i="6"/>
  <c r="K29" i="6"/>
  <c r="H25" i="6"/>
  <c r="J25" i="6"/>
  <c r="F24" i="6"/>
  <c r="H24" i="6"/>
  <c r="K24" i="6"/>
  <c r="F23" i="6"/>
  <c r="H23" i="6"/>
  <c r="L23" i="6" s="1"/>
  <c r="J23" i="6"/>
  <c r="K23" i="6"/>
  <c r="F22" i="6"/>
  <c r="H22" i="6"/>
  <c r="J22" i="6"/>
  <c r="K22" i="6"/>
  <c r="F21" i="6"/>
  <c r="H21" i="6"/>
  <c r="H26" i="6" s="1"/>
  <c r="F7" i="7" s="1"/>
  <c r="J21" i="6"/>
  <c r="K21" i="6"/>
  <c r="F16" i="6"/>
  <c r="L16" i="6" s="1"/>
  <c r="H16" i="6"/>
  <c r="J16" i="6"/>
  <c r="H13" i="6"/>
  <c r="F5" i="7" s="1"/>
  <c r="J13" i="6"/>
  <c r="G5" i="7" s="1"/>
  <c r="H12" i="6"/>
  <c r="J12" i="6"/>
  <c r="F11" i="6"/>
  <c r="H11" i="6"/>
  <c r="J11" i="6"/>
  <c r="K11" i="6"/>
  <c r="F10" i="6"/>
  <c r="H10" i="6"/>
  <c r="L10" i="6" s="1"/>
  <c r="J10" i="6"/>
  <c r="K10" i="6"/>
  <c r="H7" i="6"/>
  <c r="F4" i="7" s="1"/>
  <c r="H6" i="6"/>
  <c r="J6" i="6"/>
  <c r="J7" i="6" s="1"/>
  <c r="G4" i="7" s="1"/>
  <c r="K6" i="6"/>
  <c r="F5" i="6"/>
  <c r="H5" i="6"/>
  <c r="J5" i="6"/>
  <c r="K5" i="6"/>
  <c r="F196" i="8"/>
  <c r="H196" i="8"/>
  <c r="J196" i="8"/>
  <c r="F195" i="8"/>
  <c r="H195" i="8"/>
  <c r="J195" i="8"/>
  <c r="K195" i="8"/>
  <c r="F194" i="8"/>
  <c r="H194" i="8"/>
  <c r="J194" i="8"/>
  <c r="F193" i="8"/>
  <c r="H193" i="8"/>
  <c r="J193" i="8"/>
  <c r="K193" i="8"/>
  <c r="F192" i="8"/>
  <c r="H192" i="8"/>
  <c r="J192" i="8"/>
  <c r="K192" i="8"/>
  <c r="F191" i="8"/>
  <c r="H191" i="8"/>
  <c r="J191" i="8"/>
  <c r="K191" i="8"/>
  <c r="F190" i="8"/>
  <c r="H190" i="8"/>
  <c r="J190" i="8"/>
  <c r="K190" i="8"/>
  <c r="F189" i="8"/>
  <c r="H189" i="8"/>
  <c r="J189" i="8"/>
  <c r="K189" i="8"/>
  <c r="H176" i="8"/>
  <c r="J176" i="8"/>
  <c r="F175" i="8"/>
  <c r="J175" i="8"/>
  <c r="F174" i="8"/>
  <c r="H174" i="8"/>
  <c r="J174" i="8"/>
  <c r="J173" i="8"/>
  <c r="F172" i="8"/>
  <c r="H172" i="8"/>
  <c r="J172" i="8"/>
  <c r="K172" i="8"/>
  <c r="F171" i="8"/>
  <c r="H171" i="8"/>
  <c r="J171" i="8"/>
  <c r="F170" i="8"/>
  <c r="H170" i="8"/>
  <c r="J170" i="8"/>
  <c r="F169" i="8"/>
  <c r="H169" i="8"/>
  <c r="K169" i="8"/>
  <c r="F168" i="8"/>
  <c r="H168" i="8"/>
  <c r="J168" i="8"/>
  <c r="K168" i="8"/>
  <c r="E167" i="8"/>
  <c r="F167" i="8" s="1"/>
  <c r="L167" i="8" s="1"/>
  <c r="H167" i="8"/>
  <c r="J167" i="8"/>
  <c r="F166" i="8"/>
  <c r="H166" i="8"/>
  <c r="L166" i="8" s="1"/>
  <c r="J166" i="8"/>
  <c r="E148" i="8"/>
  <c r="F148" i="8" s="1"/>
  <c r="L148" i="8" s="1"/>
  <c r="H148" i="8"/>
  <c r="J148" i="8"/>
  <c r="F147" i="8"/>
  <c r="H147" i="8"/>
  <c r="J147" i="8"/>
  <c r="F146" i="8"/>
  <c r="H146" i="8"/>
  <c r="K146" i="8"/>
  <c r="F145" i="8"/>
  <c r="H145" i="8"/>
  <c r="J145" i="8"/>
  <c r="F144" i="8"/>
  <c r="H144" i="8"/>
  <c r="J144" i="8"/>
  <c r="K144" i="8"/>
  <c r="F143" i="8"/>
  <c r="H143" i="8"/>
  <c r="J143" i="8"/>
  <c r="K143" i="8"/>
  <c r="F142" i="8"/>
  <c r="H142" i="8"/>
  <c r="J142" i="8"/>
  <c r="K142" i="8"/>
  <c r="F141" i="8"/>
  <c r="J141" i="8"/>
  <c r="K141" i="8"/>
  <c r="F140" i="8"/>
  <c r="H140" i="8"/>
  <c r="J140" i="8"/>
  <c r="F139" i="8"/>
  <c r="K139" i="8"/>
  <c r="H138" i="8"/>
  <c r="J138" i="8"/>
  <c r="F137" i="8"/>
  <c r="H137" i="8"/>
  <c r="K137" i="8"/>
  <c r="F136" i="8"/>
  <c r="H136" i="8"/>
  <c r="K136" i="8"/>
  <c r="H135" i="8"/>
  <c r="J135" i="8"/>
  <c r="F134" i="8"/>
  <c r="H134" i="8"/>
  <c r="J134" i="8"/>
  <c r="L134" i="8" s="1"/>
  <c r="K134" i="8"/>
  <c r="F133" i="8"/>
  <c r="H133" i="8"/>
  <c r="K133" i="8"/>
  <c r="F132" i="8"/>
  <c r="H132" i="8"/>
  <c r="K132" i="8"/>
  <c r="F131" i="8"/>
  <c r="H131" i="8"/>
  <c r="J131" i="8"/>
  <c r="F130" i="8"/>
  <c r="H130" i="8"/>
  <c r="K130" i="8"/>
  <c r="F129" i="8"/>
  <c r="H129" i="8"/>
  <c r="J129" i="8"/>
  <c r="K129" i="8"/>
  <c r="F128" i="8"/>
  <c r="H128" i="8"/>
  <c r="F127" i="8"/>
  <c r="H127" i="8"/>
  <c r="J127" i="8"/>
  <c r="F126" i="8"/>
  <c r="H126" i="8"/>
  <c r="J126" i="8"/>
  <c r="K126" i="8"/>
  <c r="F124" i="8"/>
  <c r="H124" i="8"/>
  <c r="J124" i="8"/>
  <c r="K124" i="8"/>
  <c r="L124" i="8"/>
  <c r="H123" i="8"/>
  <c r="J123" i="8"/>
  <c r="F122" i="8"/>
  <c r="E123" i="8" s="1"/>
  <c r="F123" i="8" s="1"/>
  <c r="L123" i="8" s="1"/>
  <c r="J122" i="8"/>
  <c r="F121" i="8"/>
  <c r="H121" i="8"/>
  <c r="J121" i="8"/>
  <c r="K121" i="8"/>
  <c r="F120" i="8"/>
  <c r="H120" i="8"/>
  <c r="J120" i="8"/>
  <c r="K120" i="8"/>
  <c r="H98" i="8"/>
  <c r="J98" i="8"/>
  <c r="F97" i="8"/>
  <c r="K97" i="8"/>
  <c r="F96" i="8"/>
  <c r="H96" i="8"/>
  <c r="J96" i="8"/>
  <c r="K96" i="8"/>
  <c r="F95" i="8"/>
  <c r="H95" i="8"/>
  <c r="J95" i="8"/>
  <c r="K95" i="8"/>
  <c r="F94" i="8"/>
  <c r="H94" i="8"/>
  <c r="J94" i="8"/>
  <c r="F93" i="8"/>
  <c r="H93" i="8"/>
  <c r="J93" i="8"/>
  <c r="K93" i="8"/>
  <c r="H92" i="8"/>
  <c r="F91" i="8"/>
  <c r="J91" i="8"/>
  <c r="K91" i="8"/>
  <c r="F90" i="8"/>
  <c r="H90" i="8"/>
  <c r="J90" i="8"/>
  <c r="L90" i="8" s="1"/>
  <c r="F89" i="8"/>
  <c r="H89" i="8"/>
  <c r="J89" i="8"/>
  <c r="K89" i="8"/>
  <c r="F88" i="8"/>
  <c r="H88" i="8"/>
  <c r="J88" i="8"/>
  <c r="F87" i="8"/>
  <c r="H87" i="8"/>
  <c r="F86" i="8"/>
  <c r="H86" i="8"/>
  <c r="J86" i="8"/>
  <c r="K86" i="8"/>
  <c r="F85" i="8"/>
  <c r="H85" i="8"/>
  <c r="J85" i="8"/>
  <c r="K85" i="8"/>
  <c r="F84" i="8"/>
  <c r="H84" i="8"/>
  <c r="K84" i="8"/>
  <c r="F83" i="8"/>
  <c r="K83" i="8"/>
  <c r="F82" i="8"/>
  <c r="H82" i="8"/>
  <c r="K82" i="8"/>
  <c r="F81" i="8"/>
  <c r="H81" i="8"/>
  <c r="J81" i="8"/>
  <c r="K81" i="8"/>
  <c r="F80" i="8"/>
  <c r="H80" i="8"/>
  <c r="J80" i="8"/>
  <c r="K80" i="8"/>
  <c r="F79" i="8"/>
  <c r="J79" i="8"/>
  <c r="K79" i="8"/>
  <c r="F78" i="8"/>
  <c r="H78" i="8"/>
  <c r="J78" i="8"/>
  <c r="F77" i="8"/>
  <c r="H77" i="8"/>
  <c r="K77" i="8"/>
  <c r="F76" i="8"/>
  <c r="H76" i="8"/>
  <c r="J76" i="8"/>
  <c r="K76" i="8"/>
  <c r="F75" i="8"/>
  <c r="H75" i="8"/>
  <c r="J75" i="8"/>
  <c r="K75" i="8"/>
  <c r="H74" i="8"/>
  <c r="J74" i="8"/>
  <c r="F73" i="8"/>
  <c r="H73" i="8"/>
  <c r="J73" i="8"/>
  <c r="K73" i="8"/>
  <c r="F72" i="8"/>
  <c r="H72" i="8"/>
  <c r="J72" i="8"/>
  <c r="F71" i="8"/>
  <c r="H71" i="8"/>
  <c r="K71" i="8"/>
  <c r="F70" i="8"/>
  <c r="H70" i="8"/>
  <c r="J70" i="8"/>
  <c r="K70" i="8"/>
  <c r="F69" i="8"/>
  <c r="H69" i="8"/>
  <c r="J69" i="8"/>
  <c r="K69" i="8"/>
  <c r="F68" i="8"/>
  <c r="H68" i="8"/>
  <c r="J68" i="8"/>
  <c r="F67" i="8"/>
  <c r="H67" i="8"/>
  <c r="J67" i="8"/>
  <c r="K67" i="8"/>
  <c r="F66" i="8"/>
  <c r="J66" i="8"/>
  <c r="F65" i="8"/>
  <c r="H65" i="8"/>
  <c r="J65" i="8"/>
  <c r="L65" i="8" s="1"/>
  <c r="K65" i="8"/>
  <c r="H64" i="8"/>
  <c r="J64" i="8"/>
  <c r="F63" i="8"/>
  <c r="H63" i="8"/>
  <c r="J63" i="8"/>
  <c r="K63" i="8"/>
  <c r="F62" i="8"/>
  <c r="E64" i="8" s="1"/>
  <c r="F64" i="8" s="1"/>
  <c r="L64" i="8" s="1"/>
  <c r="H62" i="8"/>
  <c r="J62" i="8"/>
  <c r="K62" i="8"/>
  <c r="F61" i="8"/>
  <c r="H61" i="8"/>
  <c r="J61" i="8"/>
  <c r="F60" i="8"/>
  <c r="H60" i="8"/>
  <c r="K60" i="8"/>
  <c r="F59" i="8"/>
  <c r="H59" i="8"/>
  <c r="J59" i="8"/>
  <c r="L59" i="8"/>
  <c r="F58" i="8"/>
  <c r="H58" i="8"/>
  <c r="J58" i="8"/>
  <c r="K58" i="8"/>
  <c r="F57" i="8"/>
  <c r="L57" i="8" s="1"/>
  <c r="H57" i="8"/>
  <c r="J57" i="8"/>
  <c r="K57" i="8"/>
  <c r="F56" i="8"/>
  <c r="L56" i="8" s="1"/>
  <c r="H56" i="8"/>
  <c r="J56" i="8"/>
  <c r="K56" i="8"/>
  <c r="F55" i="8"/>
  <c r="H55" i="8"/>
  <c r="K55" i="8"/>
  <c r="F54" i="8"/>
  <c r="H54" i="8"/>
  <c r="J54" i="8"/>
  <c r="F53" i="8"/>
  <c r="H53" i="8"/>
  <c r="J53" i="8"/>
  <c r="K53" i="8"/>
  <c r="F52" i="8"/>
  <c r="H52" i="8"/>
  <c r="J52" i="8"/>
  <c r="F51" i="8"/>
  <c r="H51" i="8"/>
  <c r="J51" i="8"/>
  <c r="K51" i="8"/>
  <c r="H27" i="8"/>
  <c r="J27" i="8"/>
  <c r="F26" i="8"/>
  <c r="H26" i="8"/>
  <c r="K26" i="8"/>
  <c r="H25" i="8"/>
  <c r="K25" i="8"/>
  <c r="F24" i="8"/>
  <c r="H24" i="8"/>
  <c r="J24" i="8"/>
  <c r="F23" i="8"/>
  <c r="H23" i="8"/>
  <c r="J23" i="8"/>
  <c r="K23" i="8"/>
  <c r="F22" i="8"/>
  <c r="H22" i="8"/>
  <c r="J22" i="8"/>
  <c r="K22" i="8"/>
  <c r="F21" i="8"/>
  <c r="L21" i="8" s="1"/>
  <c r="H21" i="8"/>
  <c r="J21" i="8"/>
  <c r="K21" i="8"/>
  <c r="F20" i="8"/>
  <c r="H20" i="8"/>
  <c r="J20" i="8"/>
  <c r="K20" i="8"/>
  <c r="F19" i="8"/>
  <c r="H19" i="8"/>
  <c r="J19" i="8"/>
  <c r="F18" i="8"/>
  <c r="H18" i="8"/>
  <c r="J18" i="8"/>
  <c r="K18" i="8"/>
  <c r="F17" i="8"/>
  <c r="H17" i="8"/>
  <c r="J17" i="8"/>
  <c r="K17" i="8"/>
  <c r="F16" i="8"/>
  <c r="H16" i="8"/>
  <c r="J16" i="8"/>
  <c r="F15" i="8"/>
  <c r="H15" i="8"/>
  <c r="J15" i="8"/>
  <c r="L15" i="8" s="1"/>
  <c r="K15" i="8"/>
  <c r="F14" i="8"/>
  <c r="H14" i="8"/>
  <c r="J14" i="8"/>
  <c r="K14" i="8"/>
  <c r="F13" i="8"/>
  <c r="H13" i="8"/>
  <c r="J13" i="8"/>
  <c r="K13" i="8"/>
  <c r="F12" i="8"/>
  <c r="H12" i="8"/>
  <c r="J12" i="8"/>
  <c r="K12" i="8"/>
  <c r="F11" i="8"/>
  <c r="H11" i="8"/>
  <c r="J11" i="8"/>
  <c r="K11" i="8"/>
  <c r="F10" i="8"/>
  <c r="H10" i="8"/>
  <c r="J10" i="8"/>
  <c r="F9" i="8"/>
  <c r="H9" i="8"/>
  <c r="J9" i="8"/>
  <c r="K9" i="8"/>
  <c r="F8" i="8"/>
  <c r="H8" i="8"/>
  <c r="J8" i="8"/>
  <c r="K8" i="8"/>
  <c r="F7" i="8"/>
  <c r="H7" i="8"/>
  <c r="J7" i="8"/>
  <c r="K7" i="8"/>
  <c r="F6" i="8"/>
  <c r="H6" i="8"/>
  <c r="J6" i="8"/>
  <c r="K6" i="8"/>
  <c r="F5" i="8"/>
  <c r="H5" i="8"/>
  <c r="J5" i="8"/>
  <c r="E98" i="8" l="1"/>
  <c r="F98" i="8" s="1"/>
  <c r="L98" i="8" s="1"/>
  <c r="J97" i="8"/>
  <c r="J25" i="8"/>
  <c r="L24" i="8"/>
  <c r="E27" i="8"/>
  <c r="K27" i="8" s="1"/>
  <c r="L196" i="8"/>
  <c r="L195" i="8"/>
  <c r="L194" i="8"/>
  <c r="L193" i="8"/>
  <c r="J210" i="8"/>
  <c r="I10" i="9" s="1"/>
  <c r="J10" i="9" s="1"/>
  <c r="L192" i="8"/>
  <c r="L191" i="8"/>
  <c r="L190" i="8"/>
  <c r="H210" i="8"/>
  <c r="G10" i="9" s="1"/>
  <c r="H10" i="9" s="1"/>
  <c r="L189" i="8"/>
  <c r="F210" i="8"/>
  <c r="E10" i="9" s="1"/>
  <c r="F10" i="9" s="1"/>
  <c r="L175" i="8"/>
  <c r="K175" i="8"/>
  <c r="E176" i="8"/>
  <c r="F176" i="8" s="1"/>
  <c r="L176" i="8" s="1"/>
  <c r="L174" i="8"/>
  <c r="K173" i="8"/>
  <c r="H173" i="8"/>
  <c r="L173" i="8"/>
  <c r="L172" i="8"/>
  <c r="L171" i="8"/>
  <c r="L170" i="8"/>
  <c r="L169" i="8"/>
  <c r="J187" i="8"/>
  <c r="I9" i="9" s="1"/>
  <c r="J9" i="9" s="1"/>
  <c r="L168" i="8"/>
  <c r="H187" i="8"/>
  <c r="G9" i="9" s="1"/>
  <c r="H9" i="9" s="1"/>
  <c r="K147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K135" i="8"/>
  <c r="L135" i="8"/>
  <c r="L133" i="8"/>
  <c r="L132" i="8"/>
  <c r="L131" i="8"/>
  <c r="L130" i="8"/>
  <c r="L129" i="8"/>
  <c r="K128" i="8"/>
  <c r="L127" i="8"/>
  <c r="L126" i="8"/>
  <c r="K125" i="8"/>
  <c r="H125" i="8"/>
  <c r="L125" i="8"/>
  <c r="J164" i="8"/>
  <c r="I8" i="9" s="1"/>
  <c r="J8" i="9" s="1"/>
  <c r="K122" i="8"/>
  <c r="L122" i="8"/>
  <c r="L121" i="8"/>
  <c r="L120" i="8"/>
  <c r="F164" i="8"/>
  <c r="E8" i="9" s="1"/>
  <c r="F8" i="9" s="1"/>
  <c r="H164" i="8"/>
  <c r="G8" i="9" s="1"/>
  <c r="H8" i="9" s="1"/>
  <c r="L97" i="8"/>
  <c r="L96" i="8"/>
  <c r="L95" i="8"/>
  <c r="L94" i="8"/>
  <c r="L93" i="8"/>
  <c r="K92" i="8"/>
  <c r="L92" i="8"/>
  <c r="L91" i="8"/>
  <c r="L89" i="8"/>
  <c r="L88" i="8"/>
  <c r="K87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F74" i="8"/>
  <c r="L74" i="8"/>
  <c r="L73" i="8"/>
  <c r="L72" i="8"/>
  <c r="L71" i="8"/>
  <c r="L70" i="8"/>
  <c r="L69" i="8"/>
  <c r="L68" i="8"/>
  <c r="L67" i="8"/>
  <c r="K66" i="8"/>
  <c r="L66" i="8"/>
  <c r="L63" i="8"/>
  <c r="L62" i="8"/>
  <c r="L61" i="8"/>
  <c r="L60" i="8"/>
  <c r="L58" i="8"/>
  <c r="H118" i="8"/>
  <c r="G7" i="9" s="1"/>
  <c r="H7" i="9" s="1"/>
  <c r="L55" i="8"/>
  <c r="L54" i="8"/>
  <c r="J118" i="8"/>
  <c r="I7" i="9" s="1"/>
  <c r="J7" i="9" s="1"/>
  <c r="L53" i="8"/>
  <c r="L52" i="8"/>
  <c r="L51" i="8"/>
  <c r="L26" i="8"/>
  <c r="L25" i="8"/>
  <c r="L23" i="8"/>
  <c r="L22" i="8"/>
  <c r="L20" i="8"/>
  <c r="L19" i="8"/>
  <c r="L18" i="8"/>
  <c r="L17" i="8"/>
  <c r="L16" i="8"/>
  <c r="K16" i="8"/>
  <c r="L14" i="8"/>
  <c r="L13" i="8"/>
  <c r="L12" i="8"/>
  <c r="L11" i="8"/>
  <c r="L10" i="8"/>
  <c r="L9" i="8"/>
  <c r="L8" i="8"/>
  <c r="L7" i="8"/>
  <c r="J49" i="8"/>
  <c r="I6" i="9" s="1"/>
  <c r="J6" i="9" s="1"/>
  <c r="H49" i="8"/>
  <c r="G6" i="9" s="1"/>
  <c r="H6" i="9" s="1"/>
  <c r="L6" i="8"/>
  <c r="L5" i="8"/>
  <c r="L176" i="6"/>
  <c r="E177" i="6"/>
  <c r="F177" i="6" s="1"/>
  <c r="K175" i="6"/>
  <c r="L170" i="6"/>
  <c r="I99" i="6"/>
  <c r="J99" i="6" s="1"/>
  <c r="I94" i="6"/>
  <c r="J94" i="6" s="1"/>
  <c r="J95" i="6" s="1"/>
  <c r="G17" i="7" s="1"/>
  <c r="J100" i="6"/>
  <c r="G18" i="7" s="1"/>
  <c r="G99" i="6"/>
  <c r="H99" i="6" s="1"/>
  <c r="G94" i="6"/>
  <c r="H94" i="6" s="1"/>
  <c r="H95" i="6" s="1"/>
  <c r="F17" i="7" s="1"/>
  <c r="E171" i="6"/>
  <c r="F171" i="6" s="1"/>
  <c r="H100" i="6"/>
  <c r="F18" i="7" s="1"/>
  <c r="K164" i="6"/>
  <c r="H164" i="6"/>
  <c r="L164" i="6" s="1"/>
  <c r="I104" i="6"/>
  <c r="J104" i="6" s="1"/>
  <c r="J105" i="6" s="1"/>
  <c r="G19" i="7" s="1"/>
  <c r="I17" i="6"/>
  <c r="J17" i="6" s="1"/>
  <c r="J18" i="6" s="1"/>
  <c r="G6" i="7" s="1"/>
  <c r="H166" i="6"/>
  <c r="F29" i="7" s="1"/>
  <c r="E165" i="6"/>
  <c r="F165" i="6" s="1"/>
  <c r="L165" i="6" s="1"/>
  <c r="F166" i="6"/>
  <c r="E29" i="7" s="1"/>
  <c r="L163" i="6"/>
  <c r="L159" i="6"/>
  <c r="L157" i="6"/>
  <c r="K156" i="6"/>
  <c r="L156" i="6"/>
  <c r="H160" i="6"/>
  <c r="F28" i="7" s="1"/>
  <c r="E28" i="7"/>
  <c r="J153" i="6"/>
  <c r="G27" i="7" s="1"/>
  <c r="K152" i="6"/>
  <c r="L152" i="6"/>
  <c r="L149" i="6"/>
  <c r="K149" i="6"/>
  <c r="F153" i="6"/>
  <c r="J146" i="6"/>
  <c r="G26" i="7" s="1"/>
  <c r="H146" i="6"/>
  <c r="F26" i="7" s="1"/>
  <c r="K145" i="6"/>
  <c r="F145" i="6"/>
  <c r="L145" i="6" s="1"/>
  <c r="L144" i="6"/>
  <c r="K143" i="6"/>
  <c r="F146" i="6"/>
  <c r="L143" i="6"/>
  <c r="K139" i="6"/>
  <c r="L139" i="6"/>
  <c r="J140" i="6"/>
  <c r="G25" i="7" s="1"/>
  <c r="H140" i="6"/>
  <c r="F25" i="7" s="1"/>
  <c r="L138" i="6"/>
  <c r="K137" i="6"/>
  <c r="E25" i="7"/>
  <c r="L137" i="6"/>
  <c r="L133" i="6"/>
  <c r="J134" i="6"/>
  <c r="G24" i="7" s="1"/>
  <c r="H134" i="6"/>
  <c r="F24" i="7" s="1"/>
  <c r="K132" i="6"/>
  <c r="F134" i="6"/>
  <c r="E24" i="7" s="1"/>
  <c r="F132" i="6"/>
  <c r="L132" i="6" s="1"/>
  <c r="K131" i="6"/>
  <c r="L131" i="6"/>
  <c r="J128" i="6"/>
  <c r="G23" i="7" s="1"/>
  <c r="K126" i="6"/>
  <c r="L126" i="6"/>
  <c r="L122" i="6"/>
  <c r="H123" i="6"/>
  <c r="F22" i="7" s="1"/>
  <c r="K121" i="6"/>
  <c r="F121" i="6"/>
  <c r="F123" i="6" s="1"/>
  <c r="L120" i="6"/>
  <c r="J117" i="6"/>
  <c r="G21" i="7" s="1"/>
  <c r="L116" i="6"/>
  <c r="L115" i="6"/>
  <c r="H117" i="6"/>
  <c r="F21" i="7" s="1"/>
  <c r="L114" i="6"/>
  <c r="J111" i="6"/>
  <c r="G20" i="7" s="1"/>
  <c r="H20" i="7" s="1"/>
  <c r="L110" i="6"/>
  <c r="L109" i="6"/>
  <c r="L108" i="6"/>
  <c r="E20" i="7"/>
  <c r="L103" i="6"/>
  <c r="K98" i="6"/>
  <c r="L98" i="6"/>
  <c r="L93" i="6"/>
  <c r="K89" i="6"/>
  <c r="L89" i="6"/>
  <c r="L88" i="6"/>
  <c r="L90" i="6"/>
  <c r="E16" i="7"/>
  <c r="L87" i="6"/>
  <c r="L83" i="6"/>
  <c r="L82" i="6"/>
  <c r="K81" i="6"/>
  <c r="H81" i="6"/>
  <c r="L77" i="6"/>
  <c r="J78" i="6"/>
  <c r="G14" i="7" s="1"/>
  <c r="K76" i="6"/>
  <c r="L76" i="6"/>
  <c r="K75" i="6"/>
  <c r="E14" i="7"/>
  <c r="L75" i="6"/>
  <c r="K70" i="6"/>
  <c r="F70" i="6"/>
  <c r="F72" i="6" s="1"/>
  <c r="L72" i="6" s="1"/>
  <c r="L69" i="6"/>
  <c r="L64" i="6"/>
  <c r="L65" i="6"/>
  <c r="F66" i="6"/>
  <c r="E12" i="7" s="1"/>
  <c r="H12" i="7" s="1"/>
  <c r="L63" i="6"/>
  <c r="L62" i="6"/>
  <c r="K61" i="6"/>
  <c r="K65" i="6"/>
  <c r="L61" i="6"/>
  <c r="L56" i="6"/>
  <c r="L55" i="6"/>
  <c r="L54" i="6"/>
  <c r="H58" i="6"/>
  <c r="F11" i="7" s="1"/>
  <c r="K57" i="6"/>
  <c r="K53" i="6"/>
  <c r="F53" i="6"/>
  <c r="F58" i="6" s="1"/>
  <c r="L48" i="6"/>
  <c r="L47" i="6"/>
  <c r="L46" i="6"/>
  <c r="K49" i="6"/>
  <c r="L45" i="6"/>
  <c r="F50" i="6"/>
  <c r="L40" i="6"/>
  <c r="J42" i="6"/>
  <c r="G9" i="7" s="1"/>
  <c r="E41" i="6"/>
  <c r="K41" i="6" s="1"/>
  <c r="K39" i="6"/>
  <c r="L39" i="6"/>
  <c r="L38" i="6"/>
  <c r="L37" i="6"/>
  <c r="E33" i="6"/>
  <c r="F33" i="6" s="1"/>
  <c r="L33" i="6" s="1"/>
  <c r="K32" i="6"/>
  <c r="F32" i="6"/>
  <c r="L32" i="6" s="1"/>
  <c r="L31" i="6"/>
  <c r="L30" i="6"/>
  <c r="F34" i="6"/>
  <c r="E8" i="7" s="1"/>
  <c r="H8" i="7" s="1"/>
  <c r="L29" i="6"/>
  <c r="L24" i="6"/>
  <c r="E25" i="6"/>
  <c r="K25" i="6" s="1"/>
  <c r="L22" i="6"/>
  <c r="L21" i="6"/>
  <c r="K16" i="6"/>
  <c r="L11" i="6"/>
  <c r="E12" i="6"/>
  <c r="F12" i="6" s="1"/>
  <c r="L6" i="6"/>
  <c r="L5" i="6"/>
  <c r="L7" i="6"/>
  <c r="E4" i="7"/>
  <c r="K165" i="6"/>
  <c r="K158" i="6"/>
  <c r="K151" i="6"/>
  <c r="H16" i="7"/>
  <c r="G15" i="7"/>
  <c r="H4" i="7"/>
  <c r="K167" i="8"/>
  <c r="K148" i="8"/>
  <c r="K123" i="8"/>
  <c r="K64" i="8"/>
  <c r="F118" i="8" l="1"/>
  <c r="E7" i="9" s="1"/>
  <c r="K7" i="9" s="1"/>
  <c r="K98" i="8"/>
  <c r="F27" i="8"/>
  <c r="L10" i="9"/>
  <c r="L210" i="8"/>
  <c r="K10" i="9"/>
  <c r="F187" i="8"/>
  <c r="E9" i="9" s="1"/>
  <c r="K9" i="9" s="1"/>
  <c r="K176" i="8"/>
  <c r="L187" i="8"/>
  <c r="L164" i="8"/>
  <c r="L8" i="9"/>
  <c r="K8" i="9"/>
  <c r="G5" i="9"/>
  <c r="H5" i="9" s="1"/>
  <c r="H26" i="9" s="1"/>
  <c r="I5" i="9"/>
  <c r="J5" i="9" s="1"/>
  <c r="J26" i="9" s="1"/>
  <c r="L118" i="8"/>
  <c r="F7" i="9"/>
  <c r="L7" i="9" s="1"/>
  <c r="L27" i="8"/>
  <c r="L49" i="8" s="1"/>
  <c r="F49" i="8"/>
  <c r="E6" i="9" s="1"/>
  <c r="L177" i="6"/>
  <c r="F178" i="6"/>
  <c r="K177" i="6"/>
  <c r="L171" i="6"/>
  <c r="F172" i="6"/>
  <c r="K171" i="6"/>
  <c r="H29" i="7"/>
  <c r="G104" i="6"/>
  <c r="H104" i="6" s="1"/>
  <c r="H105" i="6" s="1"/>
  <c r="F19" i="7" s="1"/>
  <c r="G17" i="6"/>
  <c r="H17" i="6" s="1"/>
  <c r="H18" i="6" s="1"/>
  <c r="F6" i="7" s="1"/>
  <c r="L166" i="6"/>
  <c r="E104" i="6"/>
  <c r="E17" i="6"/>
  <c r="H28" i="7"/>
  <c r="L160" i="6"/>
  <c r="L153" i="6"/>
  <c r="E27" i="7"/>
  <c r="H27" i="7" s="1"/>
  <c r="L146" i="6"/>
  <c r="E26" i="7"/>
  <c r="H26" i="7" s="1"/>
  <c r="H25" i="7"/>
  <c r="L140" i="6"/>
  <c r="H24" i="7"/>
  <c r="L134" i="6"/>
  <c r="L123" i="6"/>
  <c r="E22" i="7"/>
  <c r="H22" i="7" s="1"/>
  <c r="L121" i="6"/>
  <c r="H21" i="7"/>
  <c r="L117" i="6"/>
  <c r="L111" i="6"/>
  <c r="L81" i="6"/>
  <c r="H84" i="6"/>
  <c r="L78" i="6"/>
  <c r="H14" i="7"/>
  <c r="E13" i="7"/>
  <c r="H13" i="7" s="1"/>
  <c r="L70" i="6"/>
  <c r="L66" i="6"/>
  <c r="L58" i="6"/>
  <c r="E11" i="7"/>
  <c r="H11" i="7" s="1"/>
  <c r="L53" i="6"/>
  <c r="L50" i="6"/>
  <c r="E10" i="7"/>
  <c r="H10" i="7" s="1"/>
  <c r="F41" i="6"/>
  <c r="L41" i="6" s="1"/>
  <c r="F42" i="6"/>
  <c r="K33" i="6"/>
  <c r="L34" i="6"/>
  <c r="F25" i="6"/>
  <c r="L25" i="6" s="1"/>
  <c r="F26" i="6"/>
  <c r="K12" i="6"/>
  <c r="L12" i="6"/>
  <c r="F13" i="6"/>
  <c r="F9" i="9" l="1"/>
  <c r="L9" i="9" s="1"/>
  <c r="K6" i="9"/>
  <c r="F6" i="9"/>
  <c r="L178" i="6"/>
  <c r="E31" i="7"/>
  <c r="L172" i="6"/>
  <c r="E30" i="7"/>
  <c r="F104" i="6"/>
  <c r="K104" i="6"/>
  <c r="K17" i="6"/>
  <c r="F17" i="6"/>
  <c r="F15" i="7"/>
  <c r="H15" i="7" s="1"/>
  <c r="L84" i="6"/>
  <c r="L42" i="6"/>
  <c r="E9" i="7"/>
  <c r="H9" i="7" s="1"/>
  <c r="L26" i="6"/>
  <c r="E7" i="7"/>
  <c r="H7" i="7" s="1"/>
  <c r="E5" i="7"/>
  <c r="H5" i="7" s="1"/>
  <c r="L13" i="6"/>
  <c r="L6" i="9" l="1"/>
  <c r="E5" i="9"/>
  <c r="E127" i="6"/>
  <c r="H31" i="7"/>
  <c r="E94" i="6"/>
  <c r="E99" i="6"/>
  <c r="H30" i="7"/>
  <c r="F105" i="6"/>
  <c r="L104" i="6"/>
  <c r="F18" i="6"/>
  <c r="L17" i="6"/>
  <c r="F5" i="9" l="1"/>
  <c r="K5" i="9"/>
  <c r="F127" i="6"/>
  <c r="K127" i="6"/>
  <c r="K99" i="6"/>
  <c r="F99" i="6"/>
  <c r="K94" i="6"/>
  <c r="F94" i="6"/>
  <c r="L105" i="6"/>
  <c r="E19" i="7"/>
  <c r="H19" i="7" s="1"/>
  <c r="E6" i="7"/>
  <c r="H6" i="7" s="1"/>
  <c r="L18" i="6"/>
  <c r="L5" i="9" l="1"/>
  <c r="L26" i="9" s="1"/>
  <c r="F26" i="9"/>
  <c r="F128" i="6"/>
  <c r="L127" i="6"/>
  <c r="L94" i="6"/>
  <c r="F95" i="6"/>
  <c r="L99" i="6"/>
  <c r="F100" i="6"/>
  <c r="E23" i="7" l="1"/>
  <c r="H23" i="7" s="1"/>
  <c r="L128" i="6"/>
  <c r="L100" i="6"/>
  <c r="E18" i="7"/>
  <c r="H18" i="7" s="1"/>
  <c r="E17" i="7"/>
  <c r="H17" i="7" s="1"/>
  <c r="L95" i="6"/>
</calcChain>
</file>

<file path=xl/sharedStrings.xml><?xml version="1.0" encoding="utf-8"?>
<sst xmlns="http://schemas.openxmlformats.org/spreadsheetml/2006/main" count="6226" uniqueCount="1010">
  <si>
    <t>공 종 별 집 계 표</t>
  </si>
  <si>
    <t>[ 산불 진화 인력 대기쉼터 신축공사(기계)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</si>
  <si>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</si>
  <si>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</si>
  <si>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</si>
  <si>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</si>
  <si>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</si>
  <si>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</si>
  <si>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</si>
  <si>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</si>
  <si>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</si>
  <si>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</si>
  <si>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</si>
  <si>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</si>
  <si>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</si>
  <si>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</si>
  <si>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</si>
  <si>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</si>
  <si>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</si>
  <si>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</si>
  <si>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</si>
  <si>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</si>
  <si>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</si>
  <si>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</si>
  <si>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</si>
  <si>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</si>
  <si>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</si>
  <si>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</si>
  <si>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</si>
  <si>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</si>
  <si>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</si>
  <si>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</si>
  <si>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</si>
  <si>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</si>
  <si>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</si>
  <si>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</si>
  <si>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</si>
  <si>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</si>
  <si>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</si>
  <si>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</si>
  <si>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</si>
  <si>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</si>
  <si>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</si>
  <si>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</si>
  <si>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</si>
  <si>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</si>
  <si>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</si>
  <si>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</si>
  <si>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</si>
  <si>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</si>
  <si>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</si>
  <si>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산불 진화 인력 대기쉼터 신축공사(기계)</t>
  </si>
  <si>
    <t/>
  </si>
  <si>
    <t>01</t>
  </si>
  <si>
    <t>0101  장비및위생기구설치공사</t>
  </si>
  <si>
    <t>0101</t>
  </si>
  <si>
    <t>환풍기(천정)</t>
  </si>
  <si>
    <t>3.5CMM</t>
  </si>
  <si>
    <t>대</t>
  </si>
  <si>
    <t>58A7F404D76B81735271A07ABDCEAADEEFC3FF</t>
  </si>
  <si>
    <t>F</t>
  </si>
  <si>
    <t>T</t>
  </si>
  <si>
    <t>010158A7F404D76B81735271A07ABDCEAADEEFC3FF</t>
  </si>
  <si>
    <t>전기온수기</t>
  </si>
  <si>
    <t>5.0KW, 500LIT</t>
  </si>
  <si>
    <t>58A7F404D76B81735271A07C6BABFBB65E315C</t>
  </si>
  <si>
    <t>010158A7F404D76B81735271A07C6BABFBB65E315C</t>
  </si>
  <si>
    <t>급탕순환펌프</t>
  </si>
  <si>
    <t>60lpm*9m*0.6kw</t>
  </si>
  <si>
    <t>5F48D441D76866585932A07EC0A7EF3FF359ED</t>
  </si>
  <si>
    <t>01015F48D441D76866585932A07EC0A7EF3FF359ED</t>
  </si>
  <si>
    <t>대변기</t>
  </si>
  <si>
    <t>대변기, 양변기/초절수형, KSC1210CR</t>
  </si>
  <si>
    <t>조</t>
  </si>
  <si>
    <t>58A7F478278EDAB35F87B070242EBB7F33E01E</t>
  </si>
  <si>
    <t>010158A7F478278EDAB35F87B070242EBB7F33E01E</t>
  </si>
  <si>
    <t>센서내장형트랩소변기</t>
  </si>
  <si>
    <t>VU-312(전기식)</t>
  </si>
  <si>
    <t>58A7F404D76B81735271A07B448056861FB2B5</t>
  </si>
  <si>
    <t>010158A7F404D76B81735271A07B448056861FB2B5</t>
  </si>
  <si>
    <t>세면기</t>
  </si>
  <si>
    <t>세면기, KSL 1040, S/L</t>
  </si>
  <si>
    <t>58A7F478278EDAB35F86A079337F202FE11592</t>
  </si>
  <si>
    <t>010158A7F478278EDAB35F86A079337F202FE11592</t>
  </si>
  <si>
    <t>수채</t>
  </si>
  <si>
    <t>수채, KSCS-210, 소제용수채</t>
  </si>
  <si>
    <t>58A7F478278EDAB356AC3077CAB1769610FE6E</t>
  </si>
  <si>
    <t>010158A7F478278EDAB356AC3077CAB1769610FE6E</t>
  </si>
  <si>
    <t>수도꼭지</t>
  </si>
  <si>
    <t>수도꼭지, 샤워기, 혼합식</t>
  </si>
  <si>
    <t>개</t>
  </si>
  <si>
    <t>58A7F478278EDAB35EF200735D2189B1ECA6E2</t>
  </si>
  <si>
    <t>010158A7F478278EDAB35EF200735D2189B1ECA6E2</t>
  </si>
  <si>
    <t>수도꼭지, 주방수전, 싱글레버</t>
  </si>
  <si>
    <t>58A7F478278EDAB35EF200735D2189B1ECA5C4</t>
  </si>
  <si>
    <t>010158A7F478278EDAB35EF200735D2189B1ECA5C4</t>
  </si>
  <si>
    <t>수도꼭지, 긴몸통가로꼭지, 15mm</t>
  </si>
  <si>
    <t>58A7F478278EDAB35EF200735D2189B1ECA6E8</t>
  </si>
  <si>
    <t>010158A7F478278EDAB35EF200735D2189B1ECA6E8</t>
  </si>
  <si>
    <t>화장지걸이</t>
  </si>
  <si>
    <t>화장지걸이, 휴지걸이</t>
  </si>
  <si>
    <t>58A7F478278EDAB35CCF107262E111D8382AC5</t>
  </si>
  <si>
    <t>010158A7F478278EDAB35CCF107262E111D8382AC5</t>
  </si>
  <si>
    <t>수건걸이</t>
  </si>
  <si>
    <t>수건걸이, 1바</t>
  </si>
  <si>
    <t>58A7F478278EDAB35EFB707C644D9165480154</t>
  </si>
  <si>
    <t>010158A7F478278EDAB35EFB707C644D9165480154</t>
  </si>
  <si>
    <t>비누대</t>
  </si>
  <si>
    <t>EA</t>
  </si>
  <si>
    <t>58A7F478278EDAB356A23072D0C0A33B4B7F6D</t>
  </si>
  <si>
    <t>010158A7F478278EDAB356A23072D0C0A33B4B7F6D</t>
  </si>
  <si>
    <t>화장대</t>
  </si>
  <si>
    <t>화장대, 600mm</t>
  </si>
  <si>
    <t>58C2A4017716EC84511C3079F6321CB2ED4A8B</t>
  </si>
  <si>
    <t>010158C2A4017716EC84511C3079F6321CB2ED4A8B</t>
  </si>
  <si>
    <t>거울</t>
  </si>
  <si>
    <t>거울, 900*1200*5mm</t>
  </si>
  <si>
    <t>A * M2단가</t>
  </si>
  <si>
    <t>58C2A4017716EC845B16007EAFCBA896F27EB4</t>
  </si>
  <si>
    <t>010158C2A4017716EC845B16007EAFCBA896F27EB4</t>
  </si>
  <si>
    <t>거울, 600*900*5mm</t>
  </si>
  <si>
    <t>58C2A4017716EC845B16007EAFCBA896F27F54</t>
  </si>
  <si>
    <t>010158C2A4017716EC845B16007EAFCBA896F27F54</t>
  </si>
  <si>
    <t>인조대리석세면대</t>
  </si>
  <si>
    <t>L-1000</t>
  </si>
  <si>
    <t>M</t>
  </si>
  <si>
    <t>58A7F404D76B81735271A071404D047A637331</t>
  </si>
  <si>
    <t>010158A7F404D76B81735271A071404D047A637331</t>
  </si>
  <si>
    <t>보통인부</t>
  </si>
  <si>
    <t>일반공사 즤종</t>
  </si>
  <si>
    <t>인</t>
  </si>
  <si>
    <t>5F5F146607B762D558ED30751741C5EDA793D8</t>
  </si>
  <si>
    <t>01015F5F146607B762D558ED30751741C5EDA793D8</t>
  </si>
  <si>
    <t>비계공</t>
  </si>
  <si>
    <t>일반공사 직종</t>
  </si>
  <si>
    <t>5F5F146607B762D558ED30751741C5EDA793DC</t>
  </si>
  <si>
    <t>01015F5F146607B762D558ED30751741C5EDA793DC</t>
  </si>
  <si>
    <t>보일러공</t>
  </si>
  <si>
    <t>5F5F146607B762D558ED30751741C5EDA797B4</t>
  </si>
  <si>
    <t>01015F5F146607B762D558ED30751741C5EDA797B4</t>
  </si>
  <si>
    <t>위생공</t>
  </si>
  <si>
    <t>5F5F146607B762D558ED30751741C5EDA797B7</t>
  </si>
  <si>
    <t>01015F5F146607B762D558ED30751741C5EDA797B7</t>
  </si>
  <si>
    <t>기계설비공</t>
  </si>
  <si>
    <t>5F5F146607B762D558ED30751741C5EDA796AF</t>
  </si>
  <si>
    <t>01015F5F146607B762D558ED30751741C5EDA796AF</t>
  </si>
  <si>
    <t>공구손료</t>
  </si>
  <si>
    <t>인력품의 3%</t>
  </si>
  <si>
    <t>식</t>
  </si>
  <si>
    <t>5E9A046647D00CB45B9F207F889F001</t>
  </si>
  <si>
    <t>01015E9A046647D00CB45B9F207F889F001</t>
  </si>
  <si>
    <t>[ 합           계 ]</t>
  </si>
  <si>
    <t>TOTAL</t>
  </si>
  <si>
    <t>0102  급수배관공사</t>
  </si>
  <si>
    <t>0102</t>
  </si>
  <si>
    <t>수도용폴리에틸렌관</t>
  </si>
  <si>
    <t>수도용폴리에틸렌관, 1종, ∮40mm</t>
  </si>
  <si>
    <t>58D3343E273670D05931C076A0CB2D577C58F1</t>
  </si>
  <si>
    <t>010258D3343E273670D05931C076A0CB2D577C58F1</t>
  </si>
  <si>
    <t>수도용폴리에틸렌이음관</t>
  </si>
  <si>
    <t>수도용폴리에틸렌이음관, ∮40mm, 90˚엘보</t>
  </si>
  <si>
    <t>58D3343E273670FC57FE207D29E89B02FF9FB3</t>
  </si>
  <si>
    <t>010258D3343E273670FC57FE207D29E89B02FF9FB3</t>
  </si>
  <si>
    <t>수도용 폴리에칠렌이음관</t>
  </si>
  <si>
    <t>밸브소켓(나사조임식), D40</t>
  </si>
  <si>
    <t>58D3343E273670FC57FE207D29E89B02F01DC4</t>
  </si>
  <si>
    <t>010258D3343E273670FC57FE207D29E89B02F01DC4</t>
  </si>
  <si>
    <t>볼밸브</t>
  </si>
  <si>
    <t>볼밸브, ∮40mm*0.98MPa, 수동식, STS</t>
  </si>
  <si>
    <t>58D3343E27364BE4538BF07792845704C2670A</t>
  </si>
  <si>
    <t>010258D3343E27364BE4538BF07792845704C2670A</t>
  </si>
  <si>
    <t>밸브보호통</t>
  </si>
  <si>
    <t>D40*1100L(동파방지커버)</t>
  </si>
  <si>
    <t>58A7F404D76B81735271A078F0410E4FA663BF</t>
  </si>
  <si>
    <t>010258A7F404D76B81735271A078F0410E4FA663BF</t>
  </si>
  <si>
    <t>터파기/토사</t>
  </si>
  <si>
    <t>보통, 굴삭기 0.7m3</t>
  </si>
  <si>
    <t>M3</t>
  </si>
  <si>
    <t>5FA06414E7BE3F1559161071F7080B</t>
  </si>
  <si>
    <t>01025FA06414E7BE3F1559161071F7080B</t>
  </si>
  <si>
    <t>되메우기/토사, 두께 15cm</t>
  </si>
  <si>
    <t>보통, 굴삭기 0.7m3+래머 80kg</t>
  </si>
  <si>
    <t>5FA0641967D38C9053EA90787966CE</t>
  </si>
  <si>
    <t>01025FA0641967D38C9053EA90787966CE</t>
  </si>
  <si>
    <t>지중경고표지시트</t>
  </si>
  <si>
    <t>150W(평지)</t>
  </si>
  <si>
    <t>㎥</t>
  </si>
  <si>
    <t>58A7F40AA7311C4E5458E07C6B6611</t>
  </si>
  <si>
    <t>010258A7F40AA7311C4E5458E07C6B6611</t>
  </si>
  <si>
    <t>PE관 접합 및 부설(경장비 별도)</t>
  </si>
  <si>
    <t>D40</t>
  </si>
  <si>
    <t>개소</t>
  </si>
  <si>
    <t>5F490462D7B6737E54AB207711859C</t>
  </si>
  <si>
    <t>01025F490462D7B6737E54AB207711859C</t>
  </si>
  <si>
    <t>일반배관용스테인리스강관</t>
  </si>
  <si>
    <t>일반배관용스테인리스강관, K형, ∮40mm</t>
  </si>
  <si>
    <t>58D3343E273670D051E7D07E67837E42506261</t>
  </si>
  <si>
    <t>010258D3343E273670D051E7D07E67837E42506261</t>
  </si>
  <si>
    <t>일반배관용스테인리스강관, K형, ∮30mm</t>
  </si>
  <si>
    <t>58D3343E273670D051E7D07E67837E42506153</t>
  </si>
  <si>
    <t>010258D3343E273670D051E7D07E67837E42506153</t>
  </si>
  <si>
    <t>일반배관용스테인리스강관, K형, ∮20mm</t>
  </si>
  <si>
    <t>58D3343E273670D051E7D07E67837E4250615D</t>
  </si>
  <si>
    <t>010258D3343E273670D051E7D07E67837E4250615D</t>
  </si>
  <si>
    <t>일반배관용스테인리스강관, K형, ∮13mm</t>
  </si>
  <si>
    <t>58D3343E273670D051E7D07E67837E4250615C</t>
  </si>
  <si>
    <t>010258D3343E273670D051E7D07E67837E4250615C</t>
  </si>
  <si>
    <t>잡재료비</t>
  </si>
  <si>
    <t>주재료비의 3%</t>
  </si>
  <si>
    <t>01025E9A046647D00CB45B9F207F889F001</t>
  </si>
  <si>
    <t>일반배관용스테인리스강관관이음쇠</t>
  </si>
  <si>
    <t>∮40mm, 엘보90°, SP</t>
  </si>
  <si>
    <t>58D3343E273670FC56D0D075BF189436A4F7C8</t>
  </si>
  <si>
    <t>010258D3343E273670FC56D0D075BF189436A4F7C8</t>
  </si>
  <si>
    <t>∮30mm, 엘보90°, SP</t>
  </si>
  <si>
    <t>58D3343E273670FC56D0D075BF189436A4F7CB</t>
  </si>
  <si>
    <t>010258D3343E273670FC56D0D075BF189436A4F7CB</t>
  </si>
  <si>
    <t>∮20mm, 엘보90°, SP</t>
  </si>
  <si>
    <t>58D3343E273670FC56D0D075BF189436A4F7CD</t>
  </si>
  <si>
    <t>010258D3343E273670FC56D0D075BF189436A4F7CD</t>
  </si>
  <si>
    <t>∮13mm, 엘보90°, SP</t>
  </si>
  <si>
    <t>58D3343E273670FC56D0D075BF189436A4F7CC</t>
  </si>
  <si>
    <t>010258D3343E273670FC56D0D075BF189436A4F7CC</t>
  </si>
  <si>
    <t>∮40*40mm, 티, SP</t>
  </si>
  <si>
    <t>58D3343E273670FC56D0D075BF18943587D833</t>
  </si>
  <si>
    <t>010258D3343E273670FC56D0D075BF18943587D833</t>
  </si>
  <si>
    <t>∮30*30mm, 티, SP</t>
  </si>
  <si>
    <t>58D3343E273670FC56D0D075BF18943587D9DE</t>
  </si>
  <si>
    <t>010258D3343E273670FC56D0D075BF18943587D9DE</t>
  </si>
  <si>
    <t>∮20*20mm, 티, SP</t>
  </si>
  <si>
    <t>58D3343E273670FC56D0D075BF18943587D9D2</t>
  </si>
  <si>
    <t>010258D3343E273670FC56D0D075BF18943587D9D2</t>
  </si>
  <si>
    <t>∮13*13mm, 티, SP</t>
  </si>
  <si>
    <t>58D3343E273670FC56D0D075BF18943587D9D4</t>
  </si>
  <si>
    <t>010258D3343E273670FC56D0D075BF18943587D9D4</t>
  </si>
  <si>
    <t>∮40mm, 캡, SP</t>
  </si>
  <si>
    <t>58D3343E273670FC56D0D075BF18943583712D</t>
  </si>
  <si>
    <t>010258D3343E273670FC56D0D075BF18943583712D</t>
  </si>
  <si>
    <t>∮30mm, 캡, SP</t>
  </si>
  <si>
    <t>58D3343E273670FC56D0D075BF18943583712E</t>
  </si>
  <si>
    <t>010258D3343E273670FC56D0D075BF18943583712E</t>
  </si>
  <si>
    <t>∮20mm, 캡, SP</t>
  </si>
  <si>
    <t>58D3343E273670FC56D0D075BF189435837001</t>
  </si>
  <si>
    <t>010258D3343E273670FC56D0D075BF189435837001</t>
  </si>
  <si>
    <t>∮13mm, 캡, SP</t>
  </si>
  <si>
    <t>58D3343E273670FC56D0D075BF189435837000</t>
  </si>
  <si>
    <t>010258D3343E273670FC56D0D075BF189435837000</t>
  </si>
  <si>
    <t>∮30*25.4mm, 숫어댑터소켓, SP</t>
  </si>
  <si>
    <t>58D3343E273670FC56D0D075BF189435814C77</t>
  </si>
  <si>
    <t>010258D3343E273670FC56D0D075BF189435814C77</t>
  </si>
  <si>
    <t>∮20*19.1mm, 숫어댑터소켓, SP</t>
  </si>
  <si>
    <t>58D3343E273670FC56D0D075BF189435814C75</t>
  </si>
  <si>
    <t>010258D3343E273670FC56D0D075BF189435814C75</t>
  </si>
  <si>
    <t>∮20*12.7mm, 수전엘보, SP</t>
  </si>
  <si>
    <t>58D3343E273670FC56D0D075BF1A43BFA7F470</t>
  </si>
  <si>
    <t>010258D3343E273670FC56D0D075BF1A43BFA7F470</t>
  </si>
  <si>
    <t>∮13*12.7mm, 수전엘보, SP</t>
  </si>
  <si>
    <t>58D3343E273670FC56D0D075BF1A43BFA7F471</t>
  </si>
  <si>
    <t>010258D3343E273670FC56D0D075BF1A43BFA7F471</t>
  </si>
  <si>
    <t>볼밸브, ∮32mm*0.98MPa, 수동식, STS</t>
  </si>
  <si>
    <t>58D3343E27364BE4538BF07792845704C2670D</t>
  </si>
  <si>
    <t>010258D3343E27364BE4538BF07792845704C2670D</t>
  </si>
  <si>
    <t>볼밸브, ∮20mm*0.98MPa, 수동식, STS</t>
  </si>
  <si>
    <t>58D3343E27364BE4538BF07792845704C2670F</t>
  </si>
  <si>
    <t>010258D3343E27364BE4538BF07792845704C2670F</t>
  </si>
  <si>
    <t>체크밸브</t>
  </si>
  <si>
    <t>체크밸브, ∮20mm, 나사식, 스테인리스</t>
  </si>
  <si>
    <t>58D3343E27364BE45BCA9070FB7AC8885DC2AA</t>
  </si>
  <si>
    <t>010258D3343E27364BE45BCA9070FB7AC8885DC2AA</t>
  </si>
  <si>
    <t>스트레이너</t>
  </si>
  <si>
    <t>스트레이너, ∮20mm*0.98MPa, 나사식</t>
  </si>
  <si>
    <t>58D3343E2736709A55A8907F659881DB611D7E</t>
  </si>
  <si>
    <t>010258D3343E2736709A55A8907F659881DB611D7E</t>
  </si>
  <si>
    <t>슬리브 설치(바닥)</t>
  </si>
  <si>
    <t>∮40</t>
  </si>
  <si>
    <t>5F49046027A78E525B6B907729D201</t>
  </si>
  <si>
    <t>01025F49046027A78E525B6B907729D201</t>
  </si>
  <si>
    <t>관보온(고무발포)</t>
  </si>
  <si>
    <t>19t*D40</t>
  </si>
  <si>
    <t>5F49E482577DD5F652E1C0706420A9</t>
  </si>
  <si>
    <t>01025F49E482577DD5F652E1C0706420A9</t>
  </si>
  <si>
    <t>19t*D32</t>
  </si>
  <si>
    <t>5F49E482577DCB8F5890A07A3E94C8</t>
  </si>
  <si>
    <t>01025F49E482577DCB8F5890A07A3E94C8</t>
  </si>
  <si>
    <t>19t*D20</t>
  </si>
  <si>
    <t>5F49E482577DA8AF5C0F2070BF5107</t>
  </si>
  <si>
    <t>01025F49E482577DA8AF5C0F2070BF5107</t>
  </si>
  <si>
    <t>19t*D15</t>
  </si>
  <si>
    <t>5F49E482577D9F4A55692073D4A378</t>
  </si>
  <si>
    <t>01025F49E482577D9F4A55692073D4A378</t>
  </si>
  <si>
    <t>9t*D20</t>
  </si>
  <si>
    <t>5F49E4825714D3435E81007C7D5B28</t>
  </si>
  <si>
    <t>01025F49E4825714D3435E81007C7D5B28</t>
  </si>
  <si>
    <t>9t*D15</t>
  </si>
  <si>
    <t>5F49E4825714ECBD5BC3707952A37A</t>
  </si>
  <si>
    <t>01025F49E4825714ECBD5BC3707952A37A</t>
  </si>
  <si>
    <t>절연행가(달대볼트)</t>
  </si>
  <si>
    <t>5F4924B6176958D55F6AC07B196E98</t>
  </si>
  <si>
    <t>01025F4924B6176958D55F6AC07B196E98</t>
  </si>
  <si>
    <t>D32</t>
  </si>
  <si>
    <t>5F4924B6176958D55F6AC07A72E4AE</t>
  </si>
  <si>
    <t>01025F4924B6176958D55F6AC07A72E4AE</t>
  </si>
  <si>
    <t>D20</t>
  </si>
  <si>
    <t>5F4924B6176958D55F6AC07C2040B7</t>
  </si>
  <si>
    <t>01025F4924B6176958D55F6AC07C2040B7</t>
  </si>
  <si>
    <t>D15</t>
  </si>
  <si>
    <t>5F4924B6176958D55F6AC07FF4FD32</t>
  </si>
  <si>
    <t>01025F4924B6176958D55F6AC07FF4FD32</t>
  </si>
  <si>
    <t>01025F5F146607B762D558ED30751741C5EDA793D8</t>
  </si>
  <si>
    <t>배관공</t>
  </si>
  <si>
    <t>5F5F146607B762D558ED30751741C5EDA7900F</t>
  </si>
  <si>
    <t>01025F5F146607B762D558ED30751741C5EDA7900F</t>
  </si>
  <si>
    <t>5E9A046647D00CB45B9F207F889C002</t>
  </si>
  <si>
    <t>01025E9A046647D00CB45B9F207F889C002</t>
  </si>
  <si>
    <t>0103  오배수배관공사</t>
  </si>
  <si>
    <t>0103</t>
  </si>
  <si>
    <t>일반용경질폴리염화비닐관(고무링)</t>
  </si>
  <si>
    <t>PVC관(VG1), D100</t>
  </si>
  <si>
    <t>58D3343E273670D05815C0771CB750A8BF8644</t>
  </si>
  <si>
    <t>010358D3343E273670D05815C0771CB750A8BF8644</t>
  </si>
  <si>
    <t>PVC관(VG1), D75</t>
  </si>
  <si>
    <t>58D3343E273670D05815C0771CB750A8BF8647</t>
  </si>
  <si>
    <t>010358D3343E273670D05815C0771CB750A8BF8647</t>
  </si>
  <si>
    <t>PVC관(VG1), D50</t>
  </si>
  <si>
    <t>58D3343E273670D05815C0771CB750A8BF8641</t>
  </si>
  <si>
    <t>010358D3343E273670D05815C0771CB750A8BF8641</t>
  </si>
  <si>
    <t>01035E9A046647D00CB45B9F207F889F001</t>
  </si>
  <si>
    <t>일반용경질폴리염화비닐이음관</t>
  </si>
  <si>
    <t>일반용경질폴리염화비닐이음관, ∮100mm, 90˚곡관, DRF-DL</t>
  </si>
  <si>
    <t>58D3343E273670FC57FB50794AC90083D6034E</t>
  </si>
  <si>
    <t>010358D3343E273670FC57FB50794AC90083D6034E</t>
  </si>
  <si>
    <t>일반용경질폴리염화비닐이음관, ∮50mm, 90˚곡관, DRF-DL</t>
  </si>
  <si>
    <t>58D3343E273670FC57FB50794AC90083D600F3</t>
  </si>
  <si>
    <t>010358D3343E273670FC57FB50794AC90083D600F3</t>
  </si>
  <si>
    <t>일반용경질폴리염화비닐이음관, ∮100mm, 45˚곡관, DRF-45L</t>
  </si>
  <si>
    <t>58D3343E273670FC57FB50794AC90083D60348</t>
  </si>
  <si>
    <t>010358D3343E273670FC57FB50794AC90083D60348</t>
  </si>
  <si>
    <t>일반용경질폴리염화비닐이음관, ∮75mm, 45˚곡관, DRF-45L</t>
  </si>
  <si>
    <t>58D3343E273670FC57FB50794AC90083D60349</t>
  </si>
  <si>
    <t>010358D3343E273670FC57FB50794AC90083D60349</t>
  </si>
  <si>
    <t>일반용경질폴리염화비닐이음관, ∮100mm, 90˚Y관티, DRF-CY</t>
  </si>
  <si>
    <t>58D3343E273670FC57FB50794AC90083D60CAB</t>
  </si>
  <si>
    <t>010358D3343E273670FC57FB50794AC90083D60CAB</t>
  </si>
  <si>
    <t>일반용경질폴리염화비닐이음관, ∮100mm, YT-C관, DRF-CLT</t>
  </si>
  <si>
    <t>58D3343E273670FC57FB50794AC90083D72FD8</t>
  </si>
  <si>
    <t>010358D3343E273670FC57FB50794AC90083D72FD8</t>
  </si>
  <si>
    <t>일반용경질폴리염화비닐이음관, ∮100*75mm, YT-C관, DRF-CLT</t>
  </si>
  <si>
    <t>58D3343E273670FC57FB50794AC90083D728AB</t>
  </si>
  <si>
    <t>010358D3343E273670FC57FB50794AC90083D728AB</t>
  </si>
  <si>
    <t>일반용경질폴리염화비닐이음관, ∮100*50mm, YT-C관, DRF-CLT</t>
  </si>
  <si>
    <t>58D3343E273670FC57FB50794AC90083D72FD3</t>
  </si>
  <si>
    <t>010358D3343E273670FC57FB50794AC90083D72FD3</t>
  </si>
  <si>
    <t>일반용경질폴리염화비닐이음관, ∮75mm, YT-C관, DRF-CLT</t>
  </si>
  <si>
    <t>58D3343E273670FC57FB50794AC90083D72FDB</t>
  </si>
  <si>
    <t>010358D3343E273670FC57FB50794AC90083D72FDB</t>
  </si>
  <si>
    <t>일반용경질폴리염화비닐이음관, ∮75*50mm, YT-C관, DRF-CLT</t>
  </si>
  <si>
    <t>58D3343E273670FC57FB50794AC90083D72FD2</t>
  </si>
  <si>
    <t>010358D3343E273670FC57FB50794AC90083D72FD2</t>
  </si>
  <si>
    <t>일반용경질폴리염화비닐이음관, ∮100mm, 90˚YT관, DRF-LT</t>
  </si>
  <si>
    <t>58D3343E273670FC57FB50794AC90083D72C02</t>
  </si>
  <si>
    <t>010358D3343E273670FC57FB50794AC90083D72C02</t>
  </si>
  <si>
    <t>일반용경질폴리염화비닐이음관, ∮100*75mm, 90˚YT관, DRF-LT</t>
  </si>
  <si>
    <t>58D3343E273670FC57FB50794AC90083D72D2E</t>
  </si>
  <si>
    <t>010358D3343E273670FC57FB50794AC90083D72D2E</t>
  </si>
  <si>
    <t>일반용경질폴리염화비닐이음관, ∮100*50mm, 90˚YT관, DRF-LT</t>
  </si>
  <si>
    <t>58D3343E273670FC57FB50794AC90083D72D2D</t>
  </si>
  <si>
    <t>010358D3343E273670FC57FB50794AC90083D72D2D</t>
  </si>
  <si>
    <t>일반용경질폴리염화비닐이음관, ∮75mm, 90˚YT관, DRF-LT</t>
  </si>
  <si>
    <t>58D3343E273670FC57FB50794AC90083D72C05</t>
  </si>
  <si>
    <t>010358D3343E273670FC57FB50794AC90083D72C05</t>
  </si>
  <si>
    <t>일반용경질폴리염화비닐이음관, ∮75mm, PVC밸브소켓</t>
  </si>
  <si>
    <t>58D3343E273670FC57FB50794BD11C33C48451</t>
  </si>
  <si>
    <t>010358D3343E273670FC57FB50794BD11C33C48451</t>
  </si>
  <si>
    <t>바닥배수구(2중)</t>
  </si>
  <si>
    <t>FD, D75</t>
  </si>
  <si>
    <t>5F48D441D76866585933B076D90842F53D0226</t>
  </si>
  <si>
    <t>01035F48D441D76866585933B076D90842F53D0226</t>
  </si>
  <si>
    <t>∮100</t>
  </si>
  <si>
    <t>5F49046027A78E525B6B907729D783</t>
  </si>
  <si>
    <t>01035F49046027A78E525B6B907729D783</t>
  </si>
  <si>
    <t>∮75</t>
  </si>
  <si>
    <t>5F49046027A78E525B6B907729D053</t>
  </si>
  <si>
    <t>01035F49046027A78E525B6B907729D053</t>
  </si>
  <si>
    <t>∮50</t>
  </si>
  <si>
    <t>5F49046027A78E525B6B907729D17A</t>
  </si>
  <si>
    <t>01035F49046027A78E525B6B907729D17A</t>
  </si>
  <si>
    <t>일반행거(달대볼트)</t>
  </si>
  <si>
    <t>D100</t>
  </si>
  <si>
    <t>5F4924B6176958E6565C807F645BC2</t>
  </si>
  <si>
    <t>01035F4924B6176958E6565C807F645BC2</t>
  </si>
  <si>
    <t>D80</t>
  </si>
  <si>
    <t>5F4924B6176958E6565C807E5D690B</t>
  </si>
  <si>
    <t>01035F4924B6176958E6565C807E5D690B</t>
  </si>
  <si>
    <t>D50</t>
  </si>
  <si>
    <t>5F4924B6176958E6565C8070FF8B8A</t>
  </si>
  <si>
    <t>01035F4924B6176958E6565C8070FF8B8A</t>
  </si>
  <si>
    <t>01035F5F146607B762D558ED30751741C5EDA793D8</t>
  </si>
  <si>
    <t>01035F5F146607B762D558ED30751741C5EDA7900F</t>
  </si>
  <si>
    <t>01035E9A046647D00CB45B9F207F889C002</t>
  </si>
  <si>
    <t>0104  환기배관공사</t>
  </si>
  <si>
    <t>0104</t>
  </si>
  <si>
    <t>일반용경질폴리염화비닐관</t>
  </si>
  <si>
    <t>일반용경질폴리염화비닐관, ∮100mm, VG2</t>
  </si>
  <si>
    <t>58D3343E273670D05815C0771CB750AB7CA38D</t>
  </si>
  <si>
    <t>010458D3343E273670D05815C0771CB750AB7CA38D</t>
  </si>
  <si>
    <t>01045E9A046647D00CB45B9F207F889F001</t>
  </si>
  <si>
    <t>일반용경질폴리염화비닐이음관, ∮100mm, 90˚단곡관(DTS)</t>
  </si>
  <si>
    <t>58D3343E273670FC57FB50794BD11C33C6B8FC</t>
  </si>
  <si>
    <t>010458D3343E273670FC57FB50794BD11C33C6B8FC</t>
  </si>
  <si>
    <t>일반용경질폴리염화비닐이음관, ∮100*∮100mm, PVC티, DTS</t>
  </si>
  <si>
    <t>58D3343E273670FC57FB50794BD11C33C5AE34</t>
  </si>
  <si>
    <t>010458D3343E273670FC57FB50794BD11C33C5AE34</t>
  </si>
  <si>
    <t>공조용플렉시블덕트</t>
  </si>
  <si>
    <t>스테인리스밴드, ∮100mm</t>
  </si>
  <si>
    <t>58D3343E27364B185BF0707EB208F2E40EDF8B</t>
  </si>
  <si>
    <t>010458D3343E27364B185BF0707EB208F2E40EDF8B</t>
  </si>
  <si>
    <t>후드캡(SUS)</t>
  </si>
  <si>
    <t>58A7F404D76B81735271A07AB5F850A6BC01FC</t>
  </si>
  <si>
    <t>010458A7F404D76B81735271A07AB5F850A6BC01FC</t>
  </si>
  <si>
    <t>슬리브 설치(벽체)</t>
  </si>
  <si>
    <t>5F49046027A78E525B6B907728C85B</t>
  </si>
  <si>
    <t>01045F49046027A78E525B6B907728C85B</t>
  </si>
  <si>
    <t>01045F4924B6176958E6565C807F645BC2</t>
  </si>
  <si>
    <t>01045F5F146607B762D558ED30751741C5EDA793D8</t>
  </si>
  <si>
    <t>01045F5F146607B762D558ED30751741C5EDA7900F</t>
  </si>
  <si>
    <t>01045E9A046647D00CB45B9F207F889C002</t>
  </si>
  <si>
    <t>0105  난방설비공사</t>
  </si>
  <si>
    <t>0105</t>
  </si>
  <si>
    <t>선상발열필름</t>
  </si>
  <si>
    <t>0.338mm</t>
  </si>
  <si>
    <t>M2</t>
  </si>
  <si>
    <t>5F490468672E5F4B57D450704B9337</t>
  </si>
  <si>
    <t>01055F490468672E5F4B57D450704B9337</t>
  </si>
  <si>
    <t>단열재</t>
  </si>
  <si>
    <t>5mm(차폐단열재)</t>
  </si>
  <si>
    <t>5F490468672E5F4B57D450704B9334</t>
  </si>
  <si>
    <t>01055F490468672E5F4B57D450704B9334</t>
  </si>
  <si>
    <t>전원선(HFIX)</t>
  </si>
  <si>
    <t>4.0SQ(HFIX)</t>
  </si>
  <si>
    <t>58A7F41357DD3F0956E610765A7BE249D837C7</t>
  </si>
  <si>
    <t>010558A7F41357DD3F0956E610765A7BE249D837C7</t>
  </si>
  <si>
    <t>온도조절기</t>
  </si>
  <si>
    <t>UTH170</t>
  </si>
  <si>
    <t>58A7F41357DD3F0956E610765A7BE249D837C4</t>
  </si>
  <si>
    <t>010558A7F41357DD3F0956E610765A7BE249D837C4</t>
  </si>
  <si>
    <t>필름연결단자</t>
  </si>
  <si>
    <t>50A</t>
  </si>
  <si>
    <t>58A7F41357DD3F0956E610765A7BE249D837C5</t>
  </si>
  <si>
    <t>010558A7F41357DD3F0956E610765A7BE249D837C5</t>
  </si>
  <si>
    <t>특수절연 테이프</t>
  </si>
  <si>
    <t>50MM*1.5T</t>
  </si>
  <si>
    <t>58A7F41357DD3F0956E610765A7BE249D837CA</t>
  </si>
  <si>
    <t>010558A7F41357DD3F0956E610765A7BE249D837CA</t>
  </si>
  <si>
    <t>OPP 테이프</t>
  </si>
  <si>
    <t>50MM*50M</t>
  </si>
  <si>
    <t>58A7F41357DD3F0956E610765A7BE249D837CB</t>
  </si>
  <si>
    <t>010558A7F41357DD3F0956E610765A7BE249D837CB</t>
  </si>
  <si>
    <t>필름보양재</t>
  </si>
  <si>
    <t>2mm</t>
  </si>
  <si>
    <t>5F490468672E5F4B57D450704B9335</t>
  </si>
  <si>
    <t>01055F490468672E5F4B57D450704B9335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</si>
  <si>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</si>
  <si>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</si>
  <si>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</si>
  <si>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</si>
  <si>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</si>
  <si>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</si>
  <si>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</si>
  <si>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</si>
  <si>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</si>
  <si>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</si>
  <si>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</si>
  <si>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</si>
  <si>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</si>
  <si>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</si>
  <si>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</si>
  <si>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</si>
  <si>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</si>
  <si>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</si>
  <si>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</si>
  <si>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</si>
  <si>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지중경고표지시트  150W(평지)  ㎥     ( 호표 1 )</t>
  </si>
  <si>
    <t>호표 1</t>
  </si>
  <si>
    <t>표지시트</t>
  </si>
  <si>
    <t>150W</t>
  </si>
  <si>
    <t>58A7F41357DD3F0956E610765A7BE249D837C0</t>
  </si>
  <si>
    <t>58A7F40AA7311C4E5458E07C6B661158A7F41357DD3F0956E610765A7BE249D837C0</t>
  </si>
  <si>
    <t>58A7F40AA7311C4E5458E07C6B66115F5F146607B762D558ED30751741C5EDA793D8</t>
  </si>
  <si>
    <t xml:space="preserve"> [ 합          계 ]</t>
  </si>
  <si>
    <t>PE관 접합 및 부설(경장비 별도)  D40  개소     ( 호표 2 )</t>
  </si>
  <si>
    <t>호표 2</t>
  </si>
  <si>
    <t>5F490462D7B6737E54AB207711859C5F5F146607B762D558ED30751741C5EDA7900F</t>
  </si>
  <si>
    <t>5F490462D7B6737E54AB207711859C5F5F146607B762D558ED30751741C5EDA793D8</t>
  </si>
  <si>
    <t>인력품의 5%</t>
  </si>
  <si>
    <t>5F490462D7B6737E54AB207711859C5E9A046647D00CB45B9F207F889F001</t>
  </si>
  <si>
    <t>슬리브 설치(바닥)  ∮40  개소     ( 호표 3 )</t>
  </si>
  <si>
    <t>호표 3</t>
  </si>
  <si>
    <t>관통슬리브(바닥)</t>
  </si>
  <si>
    <t>D40*300H</t>
  </si>
  <si>
    <t>58A7E453C72BB1415BBC1079C07C42638B2CE2</t>
  </si>
  <si>
    <t>5F49046027A78E525B6B907729D20158A7E453C72BB1415BBC1079C07C42638B2CE2</t>
  </si>
  <si>
    <t>D25 - D50</t>
  </si>
  <si>
    <t>5F49046027A78E525B6B907602C95E</t>
  </si>
  <si>
    <t>5F49046027A78E525B6B907729D2015F49046027A78E525B6B907602C95E</t>
  </si>
  <si>
    <t>관보온(고무발포)  19t*D40  M     ( 호표 4 )</t>
  </si>
  <si>
    <t>호표 4</t>
  </si>
  <si>
    <t>관보온재</t>
  </si>
  <si>
    <t>고무발포, 19t*D40</t>
  </si>
  <si>
    <t>58D3343E277C15E95292A0787E90624244619B</t>
  </si>
  <si>
    <t>5F49E482577DD5F652E1C0706420A958D3343E277C15E95292A0787E90624244619B</t>
  </si>
  <si>
    <t>본드(고무발포용)</t>
  </si>
  <si>
    <t>kg</t>
  </si>
  <si>
    <t>58A7E453C7CBC9BF56081070F334AB1380B624</t>
  </si>
  <si>
    <t>5F49E482577DD5F652E1C0706420A958A7E453C7CBC9BF56081070F334AB1380B624</t>
  </si>
  <si>
    <t>보온공</t>
  </si>
  <si>
    <t>5F5F146607B762D558ED30751741C5EDA797B1</t>
  </si>
  <si>
    <t>5F49E482577DD5F652E1C0706420A95F5F146607B762D558ED30751741C5EDA797B1</t>
  </si>
  <si>
    <t>5F49E482577DD5F652E1C0706420A95F5F146607B762D558ED30751741C5EDA793D8</t>
  </si>
  <si>
    <t>5F49E482577DD5F652E1C0706420A95E9A046647D00CB45B9F207F889F001</t>
  </si>
  <si>
    <t>관보온(고무발포)  19t*D32  M     ( 호표 5 )</t>
  </si>
  <si>
    <t>호표 5</t>
  </si>
  <si>
    <t>고무발포, 19t*D32</t>
  </si>
  <si>
    <t>58D3343E277C15E95292A0787E906242446198</t>
  </si>
  <si>
    <t>5F49E482577DCB8F5890A07A3E94C858D3343E277C15E95292A0787E906242446198</t>
  </si>
  <si>
    <t>5F49E482577DCB8F5890A07A3E94C858A7E453C7CBC9BF56081070F334AB1380B624</t>
  </si>
  <si>
    <t>5F49E482577DCB8F5890A07A3E94C85F5F146607B762D558ED30751741C5EDA797B1</t>
  </si>
  <si>
    <t>5F49E482577DCB8F5890A07A3E94C85F5F146607B762D558ED30751741C5EDA793D8</t>
  </si>
  <si>
    <t>5F49E482577DCB8F5890A07A3E94C85E9A046647D00CB45B9F207F889F001</t>
  </si>
  <si>
    <t>관보온(고무발포)  19t*D20  M     ( 호표 6 )</t>
  </si>
  <si>
    <t>호표 6</t>
  </si>
  <si>
    <t>고무발포, 19t*D20</t>
  </si>
  <si>
    <t>58D3343E277C15E95292A0787E90624244619E</t>
  </si>
  <si>
    <t>5F49E482577DA8AF5C0F2070BF510758D3343E277C15E95292A0787E90624244619E</t>
  </si>
  <si>
    <t>5F49E482577DA8AF5C0F2070BF510758A7E453C7CBC9BF56081070F334AB1380B624</t>
  </si>
  <si>
    <t>5F49E482577DA8AF5C0F2070BF51075F5F146607B762D558ED30751741C5EDA797B1</t>
  </si>
  <si>
    <t>5F49E482577DA8AF5C0F2070BF51075F5F146607B762D558ED30751741C5EDA793D8</t>
  </si>
  <si>
    <t>5F49E482577DA8AF5C0F2070BF51075E9A046647D00CB45B9F207F889F001</t>
  </si>
  <si>
    <t>관보온(고무발포)  19t*D15  M     ( 호표 7 )</t>
  </si>
  <si>
    <t>호표 7</t>
  </si>
  <si>
    <t>고무발포, 19t*D15</t>
  </si>
  <si>
    <t>58D3343E277C15E95292A0787E90624244619F</t>
  </si>
  <si>
    <t>5F49E482577D9F4A55692073D4A37858D3343E277C15E95292A0787E90624244619F</t>
  </si>
  <si>
    <t>5F49E482577D9F4A55692073D4A37858A7E453C7CBC9BF56081070F334AB1380B624</t>
  </si>
  <si>
    <t>5F49E482577D9F4A55692073D4A3785F5F146607B762D558ED30751741C5EDA797B1</t>
  </si>
  <si>
    <t>5F49E482577D9F4A55692073D4A3785F5F146607B762D558ED30751741C5EDA793D8</t>
  </si>
  <si>
    <t>5F49E482577D9F4A55692073D4A3785E9A046647D00CB45B9F207F889F001</t>
  </si>
  <si>
    <t>관보온(고무발포)  9t*D20  M     ( 호표 8 )</t>
  </si>
  <si>
    <t>호표 8</t>
  </si>
  <si>
    <t>고무발포, 9t*D20</t>
  </si>
  <si>
    <t>58D3343E277C15E95292A0787E9062424462A1</t>
  </si>
  <si>
    <t>5F49E4825714D3435E81007C7D5B2858D3343E277C15E95292A0787E9062424462A1</t>
  </si>
  <si>
    <t>5F49E4825714D3435E81007C7D5B2858A7E453C7CBC9BF56081070F334AB1380B624</t>
  </si>
  <si>
    <t>5F49E4825714D3435E81007C7D5B285F5F146607B762D558ED30751741C5EDA797B1</t>
  </si>
  <si>
    <t>5F49E4825714D3435E81007C7D5B285F5F146607B762D558ED30751741C5EDA793D8</t>
  </si>
  <si>
    <t>5F49E4825714D3435E81007C7D5B285E9A046647D00CB45B9F207F889F001</t>
  </si>
  <si>
    <t>관보온(고무발포)  9t*D15  M     ( 호표 9 )</t>
  </si>
  <si>
    <t>호표 9</t>
  </si>
  <si>
    <t>고무발포, 9t*D15</t>
  </si>
  <si>
    <t>58D3343E277C15E95292A0787E9062424462A2</t>
  </si>
  <si>
    <t>5F49E4825714ECBD5BC3707952A37A58D3343E277C15E95292A0787E9062424462A2</t>
  </si>
  <si>
    <t>5F49E4825714ECBD5BC3707952A37A58A7E453C7CBC9BF56081070F334AB1380B624</t>
  </si>
  <si>
    <t>5F49E4825714ECBD5BC3707952A37A5F5F146607B762D558ED30751741C5EDA797B1</t>
  </si>
  <si>
    <t>5F49E4825714ECBD5BC3707952A37A5F5F146607B762D558ED30751741C5EDA793D8</t>
  </si>
  <si>
    <t>5F49E4825714ECBD5BC3707952A37A5E9A046647D00CB45B9F207F889F001</t>
  </si>
  <si>
    <t>절연행가(달대볼트)  D40  개소     ( 호표 10 )</t>
  </si>
  <si>
    <t>호표 10</t>
  </si>
  <si>
    <t>지지행어</t>
  </si>
  <si>
    <t>지지행어, 절연행어, ∮40mm</t>
  </si>
  <si>
    <t>58A7E453C72B84B4563C2072016D4D8E0FA984</t>
  </si>
  <si>
    <t>5F4924B6176958D55F6AC07B196E9858A7E453C72B84B4563C2072016D4D8E0FA984</t>
  </si>
  <si>
    <t>행어볼트</t>
  </si>
  <si>
    <t>행어볼트, 아연도금, M10*1000</t>
  </si>
  <si>
    <t>58A7E453C72BB1AA5AC7E071BEC95006778DA0</t>
  </si>
  <si>
    <t>5F4924B6176958D55F6AC07B196E9858A7E453C72BB1AA5AC7E071BEC95006778DA0</t>
  </si>
  <si>
    <t>스트롱앵커</t>
  </si>
  <si>
    <t>스트롱앵커, M10, 9.5mm</t>
  </si>
  <si>
    <t>58A7E453C72B84995967E0781B3CA43BF6A57F</t>
  </si>
  <si>
    <t>5F4924B6176958D55F6AC07B196E9858A7E453C72B84995967E0781B3CA43BF6A57F</t>
  </si>
  <si>
    <t>절연행가(달대볼트)  D32  개소     ( 호표 11 )</t>
  </si>
  <si>
    <t>호표 11</t>
  </si>
  <si>
    <t>지지행어, 절연행어, ∮32mm</t>
  </si>
  <si>
    <t>58A7E453C72B84B4563C2072016D4D8E0FA983</t>
  </si>
  <si>
    <t>5F4924B6176958D55F6AC07A72E4AE58A7E453C72B84B4563C2072016D4D8E0FA983</t>
  </si>
  <si>
    <t>5F4924B6176958D55F6AC07A72E4AE58A7E453C72BB1AA5AC7E071BEC95006778DA0</t>
  </si>
  <si>
    <t>5F4924B6176958D55F6AC07A72E4AE58A7E453C72B84995967E0781B3CA43BF6A57F</t>
  </si>
  <si>
    <t>절연행가(달대볼트)  D20  개소     ( 호표 12 )</t>
  </si>
  <si>
    <t>호표 12</t>
  </si>
  <si>
    <t>지지행어, 절연행어, ∮20mm</t>
  </si>
  <si>
    <t>58A7E453C72B84B4563C2072016D4D8E0FA981</t>
  </si>
  <si>
    <t>5F4924B6176958D55F6AC07C2040B758A7E453C72B84B4563C2072016D4D8E0FA981</t>
  </si>
  <si>
    <t>5F4924B6176958D55F6AC07C2040B758A7E453C72BB1AA5AC7E071BEC95006778DA0</t>
  </si>
  <si>
    <t>5F4924B6176958D55F6AC07C2040B758A7E453C72B84995967E0781B3CA43BF6A57F</t>
  </si>
  <si>
    <t>절연행가(달대볼트)  D15  개소     ( 호표 13 )</t>
  </si>
  <si>
    <t>호표 13</t>
  </si>
  <si>
    <t>지지행어, 절연행어, ∮15mm</t>
  </si>
  <si>
    <t>58A7E453C72B84B4563C2072016D4D8E0FA980</t>
  </si>
  <si>
    <t>5F4924B6176958D55F6AC07FF4FD3258A7E453C72B84B4563C2072016D4D8E0FA980</t>
  </si>
  <si>
    <t>5F4924B6176958D55F6AC07FF4FD3258A7E453C72BB1AA5AC7E071BEC95006778DA0</t>
  </si>
  <si>
    <t>5F4924B6176958D55F6AC07FF4FD3258A7E453C72B84995967E0781B3CA43BF6A57F</t>
  </si>
  <si>
    <t>슬리브 설치(바닥)  ∮100  개소     ( 호표 14 )</t>
  </si>
  <si>
    <t>호표 14</t>
  </si>
  <si>
    <t>D100*300H</t>
  </si>
  <si>
    <t>58A7E453C72BB1415BBC1079C07C42638B2CE7</t>
  </si>
  <si>
    <t>5F49046027A78E525B6B907729D78358A7E453C72BB1415BBC1079C07C42638B2CE7</t>
  </si>
  <si>
    <t>D65 - D100</t>
  </si>
  <si>
    <t>5F49046027A78E525B6B90757B7740</t>
  </si>
  <si>
    <t>5F49046027A78E525B6B907729D7835F49046027A78E525B6B90757B7740</t>
  </si>
  <si>
    <t>슬리브 설치(바닥)  ∮75  개소     ( 호표 15 )</t>
  </si>
  <si>
    <t>호표 15</t>
  </si>
  <si>
    <t>D75*300H</t>
  </si>
  <si>
    <t>58A7E453C72BB1415BBC1079C07C42638B2CE0</t>
  </si>
  <si>
    <t>5F49046027A78E525B6B907729D05358A7E453C72BB1415BBC1079C07C42638B2CE0</t>
  </si>
  <si>
    <t>5F49046027A78E525B6B907729D0535F49046027A78E525B6B90757B7740</t>
  </si>
  <si>
    <t>슬리브 설치(바닥)  ∮50  개소     ( 호표 16 )</t>
  </si>
  <si>
    <t>호표 16</t>
  </si>
  <si>
    <t>D50*300H</t>
  </si>
  <si>
    <t>58A7E453C72BB1415BBC1079C07C42638B2CE1</t>
  </si>
  <si>
    <t>5F49046027A78E525B6B907729D17A58A7E453C72BB1415BBC1079C07C42638B2CE1</t>
  </si>
  <si>
    <t>5F49046027A78E525B6B907729D17A5F49046027A78E525B6B907602C95E</t>
  </si>
  <si>
    <t>일반행거(달대볼트)  D100  개소     ( 호표 17 )</t>
  </si>
  <si>
    <t>호표 17</t>
  </si>
  <si>
    <t>지지행어, 파이프행어(일반), ∮100mm</t>
  </si>
  <si>
    <t>58A7E453C72B84B4563C2072016D4D8E0FA8FB</t>
  </si>
  <si>
    <t>5F4924B6176958E6565C807F645BC258A7E453C72B84B4563C2072016D4D8E0FA8FB</t>
  </si>
  <si>
    <t>행어볼트, 아연도금, M13*1000</t>
  </si>
  <si>
    <t>58A7E453C72BB1AA5AC7E071BEC95006778DA6</t>
  </si>
  <si>
    <t>5F4924B6176958E6565C807F645BC258A7E453C72BB1AA5AC7E071BEC95006778DA6</t>
  </si>
  <si>
    <t>스트롱앵커, M13, 12.7mm</t>
  </si>
  <si>
    <t>58A7E453C72B84995967E0781B3CA43BF6A57E</t>
  </si>
  <si>
    <t>5F4924B6176958E6565C807F645BC258A7E453C72B84995967E0781B3CA43BF6A57E</t>
  </si>
  <si>
    <t>일반행거(달대볼트)  D80  개소     ( 호표 18 )</t>
  </si>
  <si>
    <t>호표 18</t>
  </si>
  <si>
    <t>지지행어, 파이프행어(일반), ∮80mm</t>
  </si>
  <si>
    <t>58A7E453C72B84B4563C2072016D4D8E0FA8F8</t>
  </si>
  <si>
    <t>5F4924B6176958E6565C807E5D690B58A7E453C72B84B4563C2072016D4D8E0FA8F8</t>
  </si>
  <si>
    <t>5F4924B6176958E6565C807E5D690B58A7E453C72BB1AA5AC7E071BEC95006778DA0</t>
  </si>
  <si>
    <t>5F4924B6176958E6565C807E5D690B58A7E453C72B84995967E0781B3CA43BF6A57F</t>
  </si>
  <si>
    <t>일반행거(달대볼트)  D50  개소     ( 호표 19 )</t>
  </si>
  <si>
    <t>호표 19</t>
  </si>
  <si>
    <t>지지행어, 파이프행어(일반), ∮50mm</t>
  </si>
  <si>
    <t>58A7E453C72B84B4563C2072016D4D8E0FA7DB</t>
  </si>
  <si>
    <t>5F4924B6176958E6565C8070FF8B8A58A7E453C72B84B4563C2072016D4D8E0FA7DB</t>
  </si>
  <si>
    <t>5F4924B6176958E6565C8070FF8B8A58A7E453C72BB1AA5AC7E071BEC95006778DA0</t>
  </si>
  <si>
    <t>5F4924B6176958E6565C8070FF8B8A58A7E453C72B84995967E0781B3CA43BF6A57F</t>
  </si>
  <si>
    <t>슬리브 설치(벽체)  ∮100  개소     ( 호표 20 )</t>
  </si>
  <si>
    <t>호표 20</t>
  </si>
  <si>
    <t>관통슬리브(벽체)</t>
  </si>
  <si>
    <t>D100*180H</t>
  </si>
  <si>
    <t>58A7E453C72BB1415BBC1079C07C42638B2FB3</t>
  </si>
  <si>
    <t>5F49046027A78E525B6B907728C85B58A7E453C72BB1415BBC1079C07C42638B2FB3</t>
  </si>
  <si>
    <t>슬리브 설치(벽)</t>
  </si>
  <si>
    <t>5F49046027A78E25578D907FA0314F</t>
  </si>
  <si>
    <t>5F49046027A78E525B6B907728C85B5F49046027A78E25578D907FA0314F</t>
  </si>
  <si>
    <t>선상발열필름  0.338mm  M2     ( 호표 21 )</t>
  </si>
  <si>
    <t>호표 21</t>
  </si>
  <si>
    <t>m2</t>
  </si>
  <si>
    <t>58A7F41357DD3F0956E610765A7BE249D837C1</t>
  </si>
  <si>
    <t>5F490468672E5F4B57D450704B933758A7F41357DD3F0956E610765A7BE249D837C1</t>
  </si>
  <si>
    <t>내선전공</t>
  </si>
  <si>
    <t>5F5F146607B762D558ED30751741C5EDA794E4</t>
  </si>
  <si>
    <t>5F490468672E5F4B57D450704B93375F5F146607B762D558ED30751741C5EDA794E4</t>
  </si>
  <si>
    <t>5F490468672E5F4B57D450704B93375F5F146607B762D558ED30751741C5EDA793D8</t>
  </si>
  <si>
    <t>단열재  5mm(차폐단열재)  M2     ( 호표 22 )</t>
  </si>
  <si>
    <t>호표 22</t>
  </si>
  <si>
    <t>5mm(차폐 단열재)</t>
  </si>
  <si>
    <t>58A7F41357DD3F0956E610765A7BE249D837C6</t>
  </si>
  <si>
    <t>5F490468672E5F4B57D450704B933458A7F41357DD3F0956E610765A7BE249D837C6</t>
  </si>
  <si>
    <t>특별인부</t>
  </si>
  <si>
    <t>5F5F146607B762D558ED30751741C5EDA793D9</t>
  </si>
  <si>
    <t>5F490468672E5F4B57D450704B93345F5F146607B762D558ED30751741C5EDA793D9</t>
  </si>
  <si>
    <t>5F490468672E5F4B57D450704B93345F5F146607B762D558ED30751741C5EDA793D8</t>
  </si>
  <si>
    <t>필름보양재  2mm  M2     ( 호표 23 )</t>
  </si>
  <si>
    <t>호표 23</t>
  </si>
  <si>
    <t>2MM</t>
  </si>
  <si>
    <t>58A7F41357DD3F0956E610765A7BE249D8363C</t>
  </si>
  <si>
    <t>5F490468672E5F4B57D450704B933558A7F41357DD3F0956E610765A7BE249D8363C</t>
  </si>
  <si>
    <t>5F490468672E5F4B57D450704B93355F5F146607B762D558ED30751741C5EDA793D9</t>
  </si>
  <si>
    <t>5F490468672E5F4B57D450704B93355F5F146607B762D558ED30751741C5EDA793D8</t>
  </si>
  <si>
    <t>굴삭기(무한궤도).  0.7㎥  HR     ( 호표 24 )</t>
  </si>
  <si>
    <t>5895846F77D088D25804C07F07C070925C8A4A1C</t>
  </si>
  <si>
    <t>굴삭기(무한궤도).</t>
  </si>
  <si>
    <t>0.7㎥</t>
  </si>
  <si>
    <t>HR</t>
  </si>
  <si>
    <t>호표 24</t>
  </si>
  <si>
    <t>A</t>
  </si>
  <si>
    <t>굴삭기(무한궤도)</t>
  </si>
  <si>
    <t>천원</t>
  </si>
  <si>
    <t>5895846F77D088D25804C07F07C070925C8A4A</t>
  </si>
  <si>
    <t>5895846F77D088D25804C07F07C070925C8A4A1C5895846F77D088D25804C07F07C070925C8A4A</t>
  </si>
  <si>
    <t>경유</t>
  </si>
  <si>
    <t>경유, 저유황</t>
  </si>
  <si>
    <t>L</t>
  </si>
  <si>
    <t>588B44B8C7C9423B51ED2071D6D9EAC0EEFDC8</t>
  </si>
  <si>
    <t>5895846F77D088D25804C07F07C070925C8A4A1C588B44B8C7C9423B51ED2071D6D9EAC0EEFDC8</t>
  </si>
  <si>
    <t>잡재료</t>
  </si>
  <si>
    <t>주연료비의 22%</t>
  </si>
  <si>
    <t>5895846F77D088D25804C07F07C070925C8A4A1C5E9A046647D00CB45B9F207F889F001</t>
  </si>
  <si>
    <t>건설기계운전사</t>
  </si>
  <si>
    <t>5F5F146607B762D558ED30751741C5EDA797BD</t>
  </si>
  <si>
    <t>5895846F77D088D25804C07F07C070925C8A4A1C5F5F146607B762D558ED30751741C5EDA797BD</t>
  </si>
  <si>
    <t>래머  80kg  HR     ( 호표 25 )</t>
  </si>
  <si>
    <t>5895846F77D0990B5CD74073CC038891CEE71120</t>
  </si>
  <si>
    <t>래머</t>
  </si>
  <si>
    <t>80kg</t>
  </si>
  <si>
    <t>호표 25</t>
  </si>
  <si>
    <t>5895846F77D0990B5CD74073CC038891CEE711</t>
  </si>
  <si>
    <t>5895846F77D0990B5CD74073CC038891CEE711205895846F77D0990B5CD74073CC038891CEE711</t>
  </si>
  <si>
    <t>공업용휘발유</t>
  </si>
  <si>
    <t>공업용휘발유, 무연</t>
  </si>
  <si>
    <t>588B44B8C7C9423B51EEC0781FED602C591B0F</t>
  </si>
  <si>
    <t>5895846F77D0990B5CD74073CC038891CEE71120588B44B8C7C9423B51EEC0781FED602C591B0F</t>
  </si>
  <si>
    <t>주연료비의 10%</t>
  </si>
  <si>
    <t>5895846F77D0990B5CD74073CC038891CEE711205E9A046647D00CB45B9F207F889F001</t>
  </si>
  <si>
    <t>일반기계운전사</t>
  </si>
  <si>
    <t>5F5F146607B762D558ED30751741C5EDA796AE</t>
  </si>
  <si>
    <t>5895846F77D0990B5CD74073CC038891CEE711205F5F146607B762D558ED30751741C5EDA796AE</t>
  </si>
  <si>
    <t>슬리브 설치(바닥)  D25 - D50  개소     ( 호표 26 )</t>
  </si>
  <si>
    <t>호표 26</t>
  </si>
  <si>
    <t>5F49046027A78E525B6B907602C95E5F5F146607B762D558ED30751741C5EDA7900F</t>
  </si>
  <si>
    <t>5F49046027A78E525B6B907602C95E5F5F146607B762D558ED30751741C5EDA793D8</t>
  </si>
  <si>
    <t>인력품의 1%</t>
  </si>
  <si>
    <t>5F49046027A78E525B6B907602C95E5E9A046647D00CB45B9F207F889F001</t>
  </si>
  <si>
    <t>슬리브 설치(바닥)  D65 - D100  개소     ( 호표 27 )</t>
  </si>
  <si>
    <t>호표 27</t>
  </si>
  <si>
    <t>5F49046027A78E525B6B90757B77405F5F146607B762D558ED30751741C5EDA7900F</t>
  </si>
  <si>
    <t>5F49046027A78E525B6B90757B77405F5F146607B762D558ED30751741C5EDA793D8</t>
  </si>
  <si>
    <t>5F49046027A78E525B6B90757B77405E9A046647D00CB45B9F207F889F001</t>
  </si>
  <si>
    <t>슬리브 설치(벽)  D65 - D100  개소     ( 호표 28 )</t>
  </si>
  <si>
    <t>호표 28</t>
  </si>
  <si>
    <t>5F49046027A78E25578D907FA0314F5F5F146607B762D558ED30751741C5EDA7900F</t>
  </si>
  <si>
    <t>5F49046027A78E25578D907FA0314F5F5F146607B762D558ED30751741C5EDA793D8</t>
  </si>
  <si>
    <t>5F49046027A78E25578D907FA0314F5E9A046647D00CB45B9F207F889F001</t>
  </si>
  <si>
    <t>단 가 대 비 표</t>
  </si>
  <si>
    <t>규격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</si>
  <si>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</si>
  <si>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</si>
  <si>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</si>
  <si>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</si>
  <si>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</si>
  <si>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</si>
  <si>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</si>
  <si>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</si>
  <si>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</si>
  <si>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</si>
  <si>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</si>
  <si>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</si>
  <si>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1467</t>
  </si>
  <si>
    <t>1237</t>
  </si>
  <si>
    <t>자재 3</t>
  </si>
  <si>
    <t>자재 4</t>
  </si>
  <si>
    <t>자재 5</t>
  </si>
  <si>
    <t>858</t>
  </si>
  <si>
    <t>자재 6</t>
  </si>
  <si>
    <t>689</t>
  </si>
  <si>
    <t>자재 7</t>
  </si>
  <si>
    <t>693</t>
  </si>
  <si>
    <t>자재 8</t>
  </si>
  <si>
    <t>자재 9</t>
  </si>
  <si>
    <t>자재 10</t>
  </si>
  <si>
    <t>867</t>
  </si>
  <si>
    <t>자재 11</t>
  </si>
  <si>
    <t>자재 12</t>
  </si>
  <si>
    <t>687</t>
  </si>
  <si>
    <t>자재 13</t>
  </si>
  <si>
    <t>650</t>
  </si>
  <si>
    <t>자재 14</t>
  </si>
  <si>
    <t>758</t>
  </si>
  <si>
    <t>자재 15</t>
  </si>
  <si>
    <t>786</t>
  </si>
  <si>
    <t>자재 16</t>
  </si>
  <si>
    <t>692</t>
  </si>
  <si>
    <t>자재 17</t>
  </si>
  <si>
    <t>702</t>
  </si>
  <si>
    <t>자재 18</t>
  </si>
  <si>
    <t>743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</si>
  <si>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</si>
  <si>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</si>
  <si>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</si>
  <si>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</si>
  <si>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</si>
  <si>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</si>
  <si>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</si>
  <si>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</si>
  <si>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자재 27</t>
  </si>
  <si>
    <t>자재 28</t>
  </si>
  <si>
    <t>자재 29</t>
  </si>
  <si>
    <t>설비협회</t>
  </si>
  <si>
    <t>자재 30</t>
  </si>
  <si>
    <t>자재 31</t>
  </si>
  <si>
    <t>자재 32</t>
  </si>
  <si>
    <t>자재 33</t>
  </si>
  <si>
    <t>자재 34</t>
  </si>
  <si>
    <t>자재 35</t>
  </si>
  <si>
    <t>54</t>
  </si>
  <si>
    <t>자재 36</t>
  </si>
  <si>
    <t>자재 37</t>
  </si>
  <si>
    <t>821</t>
  </si>
  <si>
    <t>646</t>
  </si>
  <si>
    <t>자재 38</t>
  </si>
  <si>
    <t>자재 39</t>
  </si>
  <si>
    <t>자재 40</t>
  </si>
  <si>
    <t>자재 41</t>
  </si>
  <si>
    <t>자재 42</t>
  </si>
  <si>
    <t>자재 43</t>
  </si>
  <si>
    <t>자재 44</t>
  </si>
  <si>
    <t>710</t>
  </si>
  <si>
    <t>자재 45</t>
  </si>
  <si>
    <t>988</t>
  </si>
  <si>
    <t>자재 46</t>
  </si>
  <si>
    <t>자재 47</t>
  </si>
  <si>
    <t>자재 48</t>
  </si>
  <si>
    <t>자재 49</t>
  </si>
  <si>
    <t>자재 50</t>
  </si>
  <si>
    <t>자재 51</t>
  </si>
  <si>
    <t>824</t>
  </si>
  <si>
    <t>자재 52</t>
  </si>
  <si>
    <t>자재 53</t>
  </si>
  <si>
    <t>자재 54</t>
  </si>
  <si>
    <t>823</t>
  </si>
  <si>
    <t>622</t>
  </si>
  <si>
    <t>자재 55</t>
  </si>
  <si>
    <t>984</t>
  </si>
  <si>
    <t>776</t>
  </si>
  <si>
    <t>자재 56</t>
  </si>
  <si>
    <t>767</t>
  </si>
  <si>
    <t>561</t>
  </si>
  <si>
    <t>자재 57</t>
  </si>
  <si>
    <t>자재 58</t>
  </si>
  <si>
    <t>자재 59</t>
  </si>
  <si>
    <t>자재 60</t>
  </si>
  <si>
    <t>779</t>
  </si>
  <si>
    <t>568</t>
  </si>
  <si>
    <t>자재 61</t>
  </si>
  <si>
    <t>자재 62</t>
  </si>
  <si>
    <t>자재 63</t>
  </si>
  <si>
    <t>자재 64</t>
  </si>
  <si>
    <t>581</t>
  </si>
  <si>
    <t>자재 65</t>
  </si>
  <si>
    <t>565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</si>
  <si>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</si>
  <si>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</si>
  <si>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</si>
  <si>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</si>
  <si>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</si>
  <si>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</si>
  <si>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</si>
  <si>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자재 73</t>
  </si>
  <si>
    <t>자재 74</t>
  </si>
  <si>
    <t>자재 75</t>
  </si>
  <si>
    <t>자재 76</t>
  </si>
  <si>
    <t>자재 77</t>
  </si>
  <si>
    <t>자재 78</t>
  </si>
  <si>
    <t>자재 79</t>
  </si>
  <si>
    <t>자재 80</t>
  </si>
  <si>
    <t>자재 81</t>
  </si>
  <si>
    <t>794</t>
  </si>
  <si>
    <t>611</t>
  </si>
  <si>
    <t>자재 82</t>
  </si>
  <si>
    <t>612</t>
  </si>
  <si>
    <t>자재 83</t>
  </si>
  <si>
    <t>780</t>
  </si>
  <si>
    <t>569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</si>
  <si>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</si>
  <si>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</si>
  <si>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</si>
  <si>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</si>
  <si>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</si>
  <si>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</si>
  <si>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</si>
  <si>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</si>
  <si>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</si>
  <si>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</si>
  <si>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</si>
  <si>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</si>
  <si>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</si>
  <si>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</si>
  <si>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</si>
  <si>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</si>
  <si>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</si>
  <si>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844</t>
  </si>
  <si>
    <t>642</t>
  </si>
  <si>
    <t>자재 101</t>
  </si>
  <si>
    <t>자재 102</t>
  </si>
  <si>
    <t>473</t>
  </si>
  <si>
    <t>자재 103</t>
  </si>
  <si>
    <t>자재 104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</si>
  <si>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</si>
  <si>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</si>
  <si>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</si>
  <si>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</si>
  <si>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</si>
  <si>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</si>
  <si>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</si>
  <si>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</si>
  <si>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</si>
  <si>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</si>
  <si>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</si>
  <si>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</si>
  <si>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자재 105</t>
  </si>
  <si>
    <t>802</t>
  </si>
  <si>
    <t>자재 106</t>
  </si>
  <si>
    <t>공종명</t>
  </si>
  <si>
    <t>적용율(%)</t>
  </si>
  <si>
    <t>소수점이하자릿수</t>
  </si>
  <si>
    <t xml:space="preserve">      보통인부</t>
  </si>
  <si>
    <t xml:space="preserve">      비계공</t>
  </si>
  <si>
    <t xml:space="preserve">      보일러공</t>
  </si>
  <si>
    <t xml:space="preserve">      위생공</t>
  </si>
  <si>
    <t xml:space="preserve">      기계설비공</t>
  </si>
  <si>
    <t xml:space="preserve">      배관공</t>
  </si>
  <si>
    <t>공 량 산 출 근 거 서</t>
  </si>
  <si>
    <t>품 셈 목 록</t>
  </si>
  <si>
    <t>수  량</t>
  </si>
  <si>
    <t>노임할증-1</t>
  </si>
  <si>
    <t>노임할증-2</t>
  </si>
  <si>
    <t>노임할증-3</t>
  </si>
  <si>
    <t>내역수량</t>
  </si>
  <si>
    <t>직  종  명</t>
  </si>
  <si>
    <t>공  량</t>
  </si>
  <si>
    <t>계</t>
  </si>
  <si>
    <t>비    고</t>
  </si>
  <si>
    <t>01 장비및위생기구설치공사</t>
  </si>
  <si>
    <t>0.4*1</t>
  </si>
  <si>
    <t>0.3*1</t>
  </si>
  <si>
    <t>2*1</t>
  </si>
  <si>
    <t>0.254*1</t>
  </si>
  <si>
    <t>0.766*1</t>
  </si>
  <si>
    <t>기계 7-1-2</t>
  </si>
  <si>
    <t>0.2*1</t>
  </si>
  <si>
    <t>0.694*1</t>
  </si>
  <si>
    <t>0.241*1</t>
  </si>
  <si>
    <t>0.796*1</t>
  </si>
  <si>
    <t>기계 7-1-5</t>
  </si>
  <si>
    <t>0.112*1</t>
  </si>
  <si>
    <t>0.285*1</t>
  </si>
  <si>
    <t>기계 7-1-7</t>
  </si>
  <si>
    <t>0.096*1</t>
  </si>
  <si>
    <t>0.25*1</t>
  </si>
  <si>
    <t>기계 7-2-1</t>
  </si>
  <si>
    <t>0.071*1</t>
  </si>
  <si>
    <t>기계 7-2-3</t>
  </si>
  <si>
    <t>0.033*1</t>
  </si>
  <si>
    <t>0.164*1</t>
  </si>
  <si>
    <t>기계 7-2-4</t>
  </si>
  <si>
    <t>0.017*1</t>
  </si>
  <si>
    <t>0.087*1</t>
  </si>
  <si>
    <t>기계 7-1-9</t>
  </si>
  <si>
    <t>0.099*1</t>
  </si>
  <si>
    <t>0.229*1</t>
  </si>
  <si>
    <t>02 급수배관공사</t>
  </si>
  <si>
    <t>기계 5-1-1</t>
  </si>
  <si>
    <t>0.074*1</t>
  </si>
  <si>
    <t>기계 1-3-3</t>
  </si>
  <si>
    <t>0.04*1</t>
  </si>
  <si>
    <t>0.078*1</t>
  </si>
  <si>
    <t>0.034*1</t>
  </si>
  <si>
    <t>0.067*1</t>
  </si>
  <si>
    <t>0.023*1</t>
  </si>
  <si>
    <t>0.045*1</t>
  </si>
  <si>
    <t>0.05*1</t>
  </si>
  <si>
    <t>03 오배수배관공사</t>
  </si>
  <si>
    <t>기계 1-5-1</t>
  </si>
  <si>
    <t>0.064*1</t>
  </si>
  <si>
    <t>0.026*1</t>
  </si>
  <si>
    <t>0.049*1</t>
  </si>
  <si>
    <t>0.018*1</t>
  </si>
  <si>
    <t>0.051*1</t>
  </si>
  <si>
    <t>0.151*1</t>
  </si>
  <si>
    <t>04 환기배관공사</t>
  </si>
  <si>
    <t>0.147*1</t>
  </si>
  <si>
    <t>05 난방설비공사</t>
  </si>
  <si>
    <t>이 Sheet는 수정하지 마십시요</t>
  </si>
  <si>
    <t>공사구분</t>
  </si>
  <si>
    <t>C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</si>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</sst>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"/>
    <numFmt numFmtId="177" formatCode="#,###;\-#,###;#;"/>
    <numFmt numFmtId="178" formatCode="#,##0.00#"/>
    <numFmt numFmtId="179" formatCode="#,##0.0"/>
    <numFmt numFmtId="180" formatCode="#,##0.00#;\-#,##0.00#;#"/>
  </numFmts>
  <fonts count="9" x14ac:knownFonts="1">
    <font>
      <sz val="12"/>
      <color theme="1"/>
      <name val="바탕체"/>
      <family val="2"/>
      <charset val="129"/>
    </font>
    <font>
      <sz val="8"/>
      <name val="바탕체"/>
      <family val="2"/>
      <charset val="129"/>
    </font>
    <font>
      <b/>
      <u/>
      <sz val="16"/>
      <color theme="1"/>
      <name val="바탕체"/>
      <family val="1"/>
      <charset val="129"/>
    </font>
    <font>
      <sz val="11"/>
      <color theme="1"/>
      <name val="바탕체"/>
      <family val="2"/>
      <charset val="129"/>
    </font>
    <font>
      <b/>
      <sz val="12"/>
      <color theme="1"/>
      <name val="바탕체"/>
      <family val="1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179" fontId="6" fillId="0" borderId="1" xfId="0" applyNumberFormat="1" applyFont="1" applyBorder="1" applyAlignment="1">
      <alignment vertical="center" wrapText="1"/>
    </xf>
    <xf numFmtId="180" fontId="6" fillId="0" borderId="1" xfId="0" quotePrefix="1" applyNumberFormat="1" applyFont="1" applyBorder="1" applyAlignment="1">
      <alignment vertical="center" wrapText="1"/>
    </xf>
    <xf numFmtId="180" fontId="6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quotePrefix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179" fontId="6" fillId="0" borderId="1" xfId="0" applyNumberFormat="1" applyFont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7" fillId="0" borderId="2" xfId="0" quotePrefix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view="pageBreakPreview" zoomScaleNormal="100" zoomScaleSheetLayoutView="100" workbookViewId="0">
      <selection activeCell="C16" sqref="C16"/>
    </sheetView>
  </sheetViews>
  <sheetFormatPr defaultRowHeight="14.25" x14ac:dyDescent="0.1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0" ht="30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0" ht="30" customHeight="1" x14ac:dyDescent="0.1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/>
      <c r="G3" s="21" t="s">
        <v>9</v>
      </c>
      <c r="H3" s="21"/>
      <c r="I3" s="21" t="s">
        <v>10</v>
      </c>
      <c r="J3" s="21"/>
      <c r="K3" s="21" t="s">
        <v>11</v>
      </c>
      <c r="L3" s="21"/>
      <c r="M3" s="21" t="s">
        <v>12</v>
      </c>
      <c r="N3" s="23" t="s">
        <v>13</v>
      </c>
      <c r="O3" s="23" t="s">
        <v>14</v>
      </c>
      <c r="P3" s="23" t="s">
        <v>15</v>
      </c>
      <c r="Q3" s="23" t="s">
        <v>16</v>
      </c>
      <c r="R3" s="23" t="s">
        <v>17</v>
      </c>
      <c r="S3" s="23" t="s">
        <v>18</v>
      </c>
      <c r="T3" s="23" t="s">
        <v>19</v>
      </c>
    </row>
    <row r="4" spans="1:20" ht="30" customHeight="1" x14ac:dyDescent="0.15">
      <c r="A4" s="22"/>
      <c r="B4" s="22"/>
      <c r="C4" s="22"/>
      <c r="D4" s="22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2"/>
      <c r="N4" s="23"/>
      <c r="O4" s="23"/>
      <c r="P4" s="23"/>
      <c r="Q4" s="23"/>
      <c r="R4" s="23"/>
      <c r="S4" s="23"/>
      <c r="T4" s="23"/>
    </row>
    <row r="5" spans="1:20" ht="30" customHeight="1" x14ac:dyDescent="0.15">
      <c r="A5" s="8" t="s">
        <v>51</v>
      </c>
      <c r="B5" s="8" t="s">
        <v>52</v>
      </c>
      <c r="C5" s="8" t="s">
        <v>52</v>
      </c>
      <c r="D5" s="9">
        <v>1</v>
      </c>
      <c r="E5" s="10">
        <f>F6+F7+F8+F9+F10</f>
        <v>8469361</v>
      </c>
      <c r="F5" s="10">
        <f t="shared" ref="F5:F10" si="0">E5*D5</f>
        <v>8469361</v>
      </c>
      <c r="G5" s="10">
        <f>H6+H7+H8+H9+H10</f>
        <v>8472493</v>
      </c>
      <c r="H5" s="10">
        <f t="shared" ref="H5:H10" si="1">G5*D5</f>
        <v>8472493</v>
      </c>
      <c r="I5" s="10">
        <f>J6+J7+J8+J9+J10</f>
        <v>25956</v>
      </c>
      <c r="J5" s="10">
        <f t="shared" ref="J5:J10" si="2">I5*D5</f>
        <v>25956</v>
      </c>
      <c r="K5" s="10">
        <f t="shared" ref="K5:L10" si="3">E5+G5+I5</f>
        <v>16967810</v>
      </c>
      <c r="L5" s="10">
        <f t="shared" si="3"/>
        <v>16967810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15">
      <c r="A6" s="8" t="s">
        <v>54</v>
      </c>
      <c r="B6" s="8" t="s">
        <v>52</v>
      </c>
      <c r="C6" s="8" t="s">
        <v>52</v>
      </c>
      <c r="D6" s="9">
        <v>1</v>
      </c>
      <c r="E6" s="10">
        <f>공종별내역서!F49</f>
        <v>4283414</v>
      </c>
      <c r="F6" s="10">
        <f t="shared" si="0"/>
        <v>4283414</v>
      </c>
      <c r="G6" s="10">
        <f>공종별내역서!H49</f>
        <v>2524231</v>
      </c>
      <c r="H6" s="10">
        <f t="shared" si="1"/>
        <v>2524231</v>
      </c>
      <c r="I6" s="10">
        <f>공종별내역서!J49</f>
        <v>0</v>
      </c>
      <c r="J6" s="10">
        <f t="shared" si="2"/>
        <v>0</v>
      </c>
      <c r="K6" s="10">
        <f t="shared" si="3"/>
        <v>6807645</v>
      </c>
      <c r="L6" s="10">
        <f t="shared" si="3"/>
        <v>6807645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15">
      <c r="A7" s="8" t="s">
        <v>153</v>
      </c>
      <c r="B7" s="8" t="s">
        <v>52</v>
      </c>
      <c r="C7" s="8" t="s">
        <v>52</v>
      </c>
      <c r="D7" s="9">
        <v>1</v>
      </c>
      <c r="E7" s="10">
        <f>공종별내역서!F118</f>
        <v>2341487</v>
      </c>
      <c r="F7" s="10">
        <f t="shared" si="0"/>
        <v>2341487</v>
      </c>
      <c r="G7" s="10">
        <f>공종별내역서!H118</f>
        <v>3528495</v>
      </c>
      <c r="H7" s="10">
        <f t="shared" si="1"/>
        <v>3528495</v>
      </c>
      <c r="I7" s="10">
        <f>공종별내역서!J118</f>
        <v>25956</v>
      </c>
      <c r="J7" s="10">
        <f t="shared" si="2"/>
        <v>25956</v>
      </c>
      <c r="K7" s="10">
        <f t="shared" si="3"/>
        <v>5895938</v>
      </c>
      <c r="L7" s="10">
        <f t="shared" si="3"/>
        <v>5895938</v>
      </c>
      <c r="M7" s="8" t="s">
        <v>52</v>
      </c>
      <c r="N7" s="2" t="s">
        <v>154</v>
      </c>
      <c r="O7" s="2" t="s">
        <v>52</v>
      </c>
      <c r="P7" s="2" t="s">
        <v>53</v>
      </c>
      <c r="Q7" s="2" t="s">
        <v>52</v>
      </c>
      <c r="R7" s="3">
        <v>2</v>
      </c>
      <c r="S7" s="2" t="s">
        <v>52</v>
      </c>
      <c r="T7" s="6"/>
    </row>
    <row r="8" spans="1:20" ht="30" customHeight="1" x14ac:dyDescent="0.15">
      <c r="A8" s="8" t="s">
        <v>314</v>
      </c>
      <c r="B8" s="8" t="s">
        <v>52</v>
      </c>
      <c r="C8" s="8" t="s">
        <v>52</v>
      </c>
      <c r="D8" s="9">
        <v>1</v>
      </c>
      <c r="E8" s="10">
        <f>공종별내역서!F164</f>
        <v>1330282</v>
      </c>
      <c r="F8" s="10">
        <f t="shared" si="0"/>
        <v>1330282</v>
      </c>
      <c r="G8" s="10">
        <f>공종별내역서!H164</f>
        <v>1786756</v>
      </c>
      <c r="H8" s="10">
        <f t="shared" si="1"/>
        <v>1786756</v>
      </c>
      <c r="I8" s="10">
        <f>공종별내역서!J164</f>
        <v>0</v>
      </c>
      <c r="J8" s="10">
        <f t="shared" si="2"/>
        <v>0</v>
      </c>
      <c r="K8" s="10">
        <f t="shared" si="3"/>
        <v>3117038</v>
      </c>
      <c r="L8" s="10">
        <f t="shared" si="3"/>
        <v>3117038</v>
      </c>
      <c r="M8" s="8" t="s">
        <v>52</v>
      </c>
      <c r="N8" s="2" t="s">
        <v>315</v>
      </c>
      <c r="O8" s="2" t="s">
        <v>52</v>
      </c>
      <c r="P8" s="2" t="s">
        <v>53</v>
      </c>
      <c r="Q8" s="2" t="s">
        <v>52</v>
      </c>
      <c r="R8" s="3">
        <v>2</v>
      </c>
      <c r="S8" s="2" t="s">
        <v>52</v>
      </c>
      <c r="T8" s="6"/>
    </row>
    <row r="9" spans="1:20" ht="30" customHeight="1" x14ac:dyDescent="0.15">
      <c r="A9" s="8" t="s">
        <v>399</v>
      </c>
      <c r="B9" s="8" t="s">
        <v>52</v>
      </c>
      <c r="C9" s="8" t="s">
        <v>52</v>
      </c>
      <c r="D9" s="9">
        <v>1</v>
      </c>
      <c r="E9" s="10">
        <f>공종별내역서!F187</f>
        <v>108358</v>
      </c>
      <c r="F9" s="10">
        <f t="shared" si="0"/>
        <v>108358</v>
      </c>
      <c r="G9" s="10">
        <f>공종별내역서!H187</f>
        <v>401240</v>
      </c>
      <c r="H9" s="10">
        <f t="shared" si="1"/>
        <v>401240</v>
      </c>
      <c r="I9" s="10">
        <f>공종별내역서!J187</f>
        <v>0</v>
      </c>
      <c r="J9" s="10">
        <f t="shared" si="2"/>
        <v>0</v>
      </c>
      <c r="K9" s="10">
        <f t="shared" si="3"/>
        <v>509598</v>
      </c>
      <c r="L9" s="10">
        <f t="shared" si="3"/>
        <v>509598</v>
      </c>
      <c r="M9" s="8" t="s">
        <v>52</v>
      </c>
      <c r="N9" s="2" t="s">
        <v>400</v>
      </c>
      <c r="O9" s="2" t="s">
        <v>52</v>
      </c>
      <c r="P9" s="2" t="s">
        <v>53</v>
      </c>
      <c r="Q9" s="2" t="s">
        <v>52</v>
      </c>
      <c r="R9" s="3">
        <v>2</v>
      </c>
      <c r="S9" s="2" t="s">
        <v>52</v>
      </c>
      <c r="T9" s="6"/>
    </row>
    <row r="10" spans="1:20" ht="30" customHeight="1" x14ac:dyDescent="0.15">
      <c r="A10" s="8" t="s">
        <v>426</v>
      </c>
      <c r="B10" s="8" t="s">
        <v>52</v>
      </c>
      <c r="C10" s="8" t="s">
        <v>52</v>
      </c>
      <c r="D10" s="9">
        <v>1</v>
      </c>
      <c r="E10" s="10">
        <f>공종별내역서!F210</f>
        <v>405820</v>
      </c>
      <c r="F10" s="10">
        <f t="shared" si="0"/>
        <v>405820</v>
      </c>
      <c r="G10" s="10">
        <f>공종별내역서!H210</f>
        <v>231771</v>
      </c>
      <c r="H10" s="10">
        <f t="shared" si="1"/>
        <v>231771</v>
      </c>
      <c r="I10" s="10">
        <f>공종별내역서!J210</f>
        <v>0</v>
      </c>
      <c r="J10" s="10">
        <f t="shared" si="2"/>
        <v>0</v>
      </c>
      <c r="K10" s="10">
        <f t="shared" si="3"/>
        <v>637591</v>
      </c>
      <c r="L10" s="10">
        <f t="shared" si="3"/>
        <v>637591</v>
      </c>
      <c r="M10" s="8" t="s">
        <v>52</v>
      </c>
      <c r="N10" s="2" t="s">
        <v>427</v>
      </c>
      <c r="O10" s="2" t="s">
        <v>52</v>
      </c>
      <c r="P10" s="2" t="s">
        <v>53</v>
      </c>
      <c r="Q10" s="2" t="s">
        <v>52</v>
      </c>
      <c r="R10" s="3">
        <v>2</v>
      </c>
      <c r="S10" s="2" t="s">
        <v>52</v>
      </c>
      <c r="T10" s="6"/>
    </row>
    <row r="11" spans="1:20" ht="30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5"/>
    </row>
    <row r="12" spans="1:20" ht="30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15">
      <c r="A26" s="8" t="s">
        <v>151</v>
      </c>
      <c r="B26" s="9"/>
      <c r="C26" s="9"/>
      <c r="D26" s="9"/>
      <c r="E26" s="9"/>
      <c r="F26" s="10">
        <f>F5</f>
        <v>8469361</v>
      </c>
      <c r="G26" s="9"/>
      <c r="H26" s="10">
        <f>H5</f>
        <v>8472493</v>
      </c>
      <c r="I26" s="9"/>
      <c r="J26" s="10">
        <f>J5</f>
        <v>25956</v>
      </c>
      <c r="K26" s="9"/>
      <c r="L26" s="10">
        <f>L5</f>
        <v>16967810</v>
      </c>
      <c r="M26" s="9"/>
      <c r="T26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0"/>
  <sheetViews>
    <sheetView view="pageBreakPreview" topLeftCell="A184" zoomScaleNormal="100" zoomScaleSheetLayoutView="100" workbookViewId="0">
      <selection activeCell="D197" sqref="D197"/>
    </sheetView>
  </sheetViews>
  <sheetFormatPr defaultRowHeight="14.25" x14ac:dyDescent="0.1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1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8" ht="30" customHeight="1" x14ac:dyDescent="0.15">
      <c r="A2" s="21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/>
      <c r="G2" s="21" t="s">
        <v>9</v>
      </c>
      <c r="H2" s="21"/>
      <c r="I2" s="21" t="s">
        <v>10</v>
      </c>
      <c r="J2" s="21"/>
      <c r="K2" s="21" t="s">
        <v>11</v>
      </c>
      <c r="L2" s="21"/>
      <c r="M2" s="21" t="s">
        <v>12</v>
      </c>
      <c r="N2" s="23" t="s">
        <v>20</v>
      </c>
      <c r="O2" s="23" t="s">
        <v>14</v>
      </c>
      <c r="P2" s="23" t="s">
        <v>21</v>
      </c>
      <c r="Q2" s="23" t="s">
        <v>13</v>
      </c>
      <c r="R2" s="23" t="s">
        <v>22</v>
      </c>
      <c r="S2" s="23" t="s">
        <v>23</v>
      </c>
      <c r="T2" s="23" t="s">
        <v>24</v>
      </c>
      <c r="U2" s="23" t="s">
        <v>25</v>
      </c>
      <c r="V2" s="23" t="s">
        <v>26</v>
      </c>
      <c r="W2" s="23" t="s">
        <v>27</v>
      </c>
      <c r="X2" s="23" t="s">
        <v>28</v>
      </c>
      <c r="Y2" s="23" t="s">
        <v>29</v>
      </c>
      <c r="Z2" s="23" t="s">
        <v>30</v>
      </c>
      <c r="AA2" s="23" t="s">
        <v>31</v>
      </c>
      <c r="AB2" s="23" t="s">
        <v>32</v>
      </c>
      <c r="AC2" s="23" t="s">
        <v>33</v>
      </c>
      <c r="AD2" s="23" t="s">
        <v>34</v>
      </c>
      <c r="AE2" s="23" t="s">
        <v>35</v>
      </c>
      <c r="AF2" s="23" t="s">
        <v>36</v>
      </c>
      <c r="AG2" s="23" t="s">
        <v>37</v>
      </c>
      <c r="AH2" s="23" t="s">
        <v>38</v>
      </c>
      <c r="AI2" s="23" t="s">
        <v>39</v>
      </c>
      <c r="AJ2" s="23" t="s">
        <v>40</v>
      </c>
      <c r="AK2" s="23" t="s">
        <v>41</v>
      </c>
      <c r="AL2" s="23" t="s">
        <v>42</v>
      </c>
      <c r="AM2" s="23" t="s">
        <v>43</v>
      </c>
      <c r="AN2" s="23" t="s">
        <v>44</v>
      </c>
      <c r="AO2" s="23" t="s">
        <v>45</v>
      </c>
      <c r="AP2" s="23" t="s">
        <v>46</v>
      </c>
      <c r="AQ2" s="23" t="s">
        <v>47</v>
      </c>
      <c r="AR2" s="23" t="s">
        <v>48</v>
      </c>
      <c r="AS2" s="23" t="s">
        <v>16</v>
      </c>
      <c r="AT2" s="23" t="s">
        <v>17</v>
      </c>
      <c r="AU2" s="23" t="s">
        <v>49</v>
      </c>
      <c r="AV2" s="23" t="s">
        <v>50</v>
      </c>
    </row>
    <row r="3" spans="1:48" ht="30" customHeight="1" x14ac:dyDescent="0.15">
      <c r="A3" s="21"/>
      <c r="B3" s="21"/>
      <c r="C3" s="21"/>
      <c r="D3" s="21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 ht="30" customHeight="1" x14ac:dyDescent="0.15">
      <c r="A4" s="8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15">
      <c r="A5" s="8" t="s">
        <v>56</v>
      </c>
      <c r="B5" s="8" t="s">
        <v>57</v>
      </c>
      <c r="C5" s="8" t="s">
        <v>58</v>
      </c>
      <c r="D5" s="9">
        <v>4</v>
      </c>
      <c r="E5" s="11">
        <f>TRUNC(단가대비표!O19,0)</f>
        <v>32500</v>
      </c>
      <c r="F5" s="11">
        <f t="shared" ref="F5:F27" si="0">TRUNC(E5*D5, 0)</f>
        <v>130000</v>
      </c>
      <c r="G5" s="11">
        <f>TRUNC(단가대비표!P19,0)</f>
        <v>0</v>
      </c>
      <c r="H5" s="11">
        <f t="shared" ref="H5:H27" si="1">TRUNC(G5*D5, 0)</f>
        <v>0</v>
      </c>
      <c r="I5" s="11">
        <f>TRUNC(단가대비표!V19,0)</f>
        <v>0</v>
      </c>
      <c r="J5" s="11">
        <f t="shared" ref="J5:J27" si="2">TRUNC(I5*D5, 0)</f>
        <v>0</v>
      </c>
      <c r="K5" s="11">
        <f t="shared" ref="K5:K27" si="3">TRUNC(E5+G5+I5, 0)</f>
        <v>32500</v>
      </c>
      <c r="L5" s="11">
        <f t="shared" ref="L5:L27" si="4">TRUNC(F5+H5+J5, 0)</f>
        <v>130000</v>
      </c>
      <c r="M5" s="8" t="s">
        <v>52</v>
      </c>
      <c r="N5" s="2" t="s">
        <v>59</v>
      </c>
      <c r="O5" s="2" t="s">
        <v>52</v>
      </c>
      <c r="P5" s="2" t="s">
        <v>52</v>
      </c>
      <c r="Q5" s="2" t="s">
        <v>55</v>
      </c>
      <c r="R5" s="2" t="s">
        <v>60</v>
      </c>
      <c r="S5" s="2" t="s">
        <v>60</v>
      </c>
      <c r="T5" s="2" t="s">
        <v>61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62</v>
      </c>
      <c r="AV5" s="3">
        <v>83</v>
      </c>
    </row>
    <row r="6" spans="1:48" ht="30" customHeight="1" x14ac:dyDescent="0.15">
      <c r="A6" s="8" t="s">
        <v>63</v>
      </c>
      <c r="B6" s="8" t="s">
        <v>64</v>
      </c>
      <c r="C6" s="8" t="s">
        <v>58</v>
      </c>
      <c r="D6" s="9">
        <v>1</v>
      </c>
      <c r="E6" s="11">
        <f>TRUNC(단가대비표!O22,0)</f>
        <v>1250000</v>
      </c>
      <c r="F6" s="11">
        <f t="shared" si="0"/>
        <v>1250000</v>
      </c>
      <c r="G6" s="11">
        <f>TRUNC(단가대비표!P22,0)</f>
        <v>0</v>
      </c>
      <c r="H6" s="11">
        <f t="shared" si="1"/>
        <v>0</v>
      </c>
      <c r="I6" s="11">
        <f>TRUNC(단가대비표!V22,0)</f>
        <v>0</v>
      </c>
      <c r="J6" s="11">
        <f t="shared" si="2"/>
        <v>0</v>
      </c>
      <c r="K6" s="11">
        <f t="shared" si="3"/>
        <v>1250000</v>
      </c>
      <c r="L6" s="11">
        <f t="shared" si="4"/>
        <v>1250000</v>
      </c>
      <c r="M6" s="8" t="s">
        <v>52</v>
      </c>
      <c r="N6" s="2" t="s">
        <v>65</v>
      </c>
      <c r="O6" s="2" t="s">
        <v>52</v>
      </c>
      <c r="P6" s="2" t="s">
        <v>52</v>
      </c>
      <c r="Q6" s="2" t="s">
        <v>55</v>
      </c>
      <c r="R6" s="2" t="s">
        <v>60</v>
      </c>
      <c r="S6" s="2" t="s">
        <v>60</v>
      </c>
      <c r="T6" s="2" t="s">
        <v>61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66</v>
      </c>
      <c r="AV6" s="3">
        <v>85</v>
      </c>
    </row>
    <row r="7" spans="1:48" ht="30" customHeight="1" x14ac:dyDescent="0.15">
      <c r="A7" s="8" t="s">
        <v>67</v>
      </c>
      <c r="B7" s="8" t="s">
        <v>68</v>
      </c>
      <c r="C7" s="8" t="s">
        <v>58</v>
      </c>
      <c r="D7" s="9">
        <v>2</v>
      </c>
      <c r="E7" s="11">
        <f>TRUNC(단가대비표!O121,0)</f>
        <v>236000</v>
      </c>
      <c r="F7" s="11">
        <f t="shared" si="0"/>
        <v>472000</v>
      </c>
      <c r="G7" s="11">
        <f>TRUNC(단가대비표!P121,0)</f>
        <v>0</v>
      </c>
      <c r="H7" s="11">
        <f t="shared" si="1"/>
        <v>0</v>
      </c>
      <c r="I7" s="11">
        <f>TRUNC(단가대비표!V121,0)</f>
        <v>0</v>
      </c>
      <c r="J7" s="11">
        <f t="shared" si="2"/>
        <v>0</v>
      </c>
      <c r="K7" s="11">
        <f t="shared" si="3"/>
        <v>236000</v>
      </c>
      <c r="L7" s="11">
        <f t="shared" si="4"/>
        <v>472000</v>
      </c>
      <c r="M7" s="8" t="s">
        <v>52</v>
      </c>
      <c r="N7" s="2" t="s">
        <v>69</v>
      </c>
      <c r="O7" s="2" t="s">
        <v>52</v>
      </c>
      <c r="P7" s="2" t="s">
        <v>52</v>
      </c>
      <c r="Q7" s="2" t="s">
        <v>55</v>
      </c>
      <c r="R7" s="2" t="s">
        <v>60</v>
      </c>
      <c r="S7" s="2" t="s">
        <v>60</v>
      </c>
      <c r="T7" s="2" t="s">
        <v>61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70</v>
      </c>
      <c r="AV7" s="3">
        <v>86</v>
      </c>
    </row>
    <row r="8" spans="1:48" ht="30" customHeight="1" x14ac:dyDescent="0.15">
      <c r="A8" s="8" t="s">
        <v>71</v>
      </c>
      <c r="B8" s="8" t="s">
        <v>72</v>
      </c>
      <c r="C8" s="8" t="s">
        <v>73</v>
      </c>
      <c r="D8" s="9">
        <v>2</v>
      </c>
      <c r="E8" s="11">
        <f>TRUNC(단가대비표!O10,0)</f>
        <v>98000</v>
      </c>
      <c r="F8" s="11">
        <f t="shared" si="0"/>
        <v>196000</v>
      </c>
      <c r="G8" s="11">
        <f>TRUNC(단가대비표!P10,0)</f>
        <v>0</v>
      </c>
      <c r="H8" s="11">
        <f t="shared" si="1"/>
        <v>0</v>
      </c>
      <c r="I8" s="11">
        <f>TRUNC(단가대비표!V10,0)</f>
        <v>0</v>
      </c>
      <c r="J8" s="11">
        <f t="shared" si="2"/>
        <v>0</v>
      </c>
      <c r="K8" s="11">
        <f t="shared" si="3"/>
        <v>98000</v>
      </c>
      <c r="L8" s="11">
        <f t="shared" si="4"/>
        <v>196000</v>
      </c>
      <c r="M8" s="8" t="s">
        <v>52</v>
      </c>
      <c r="N8" s="2" t="s">
        <v>74</v>
      </c>
      <c r="O8" s="2" t="s">
        <v>52</v>
      </c>
      <c r="P8" s="2" t="s">
        <v>52</v>
      </c>
      <c r="Q8" s="2" t="s">
        <v>55</v>
      </c>
      <c r="R8" s="2" t="s">
        <v>60</v>
      </c>
      <c r="S8" s="2" t="s">
        <v>60</v>
      </c>
      <c r="T8" s="2" t="s">
        <v>61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75</v>
      </c>
      <c r="AV8" s="3">
        <v>87</v>
      </c>
    </row>
    <row r="9" spans="1:48" ht="30" customHeight="1" x14ac:dyDescent="0.15">
      <c r="A9" s="8" t="s">
        <v>76</v>
      </c>
      <c r="B9" s="8" t="s">
        <v>77</v>
      </c>
      <c r="C9" s="8" t="s">
        <v>73</v>
      </c>
      <c r="D9" s="9">
        <v>3</v>
      </c>
      <c r="E9" s="11">
        <f>TRUNC(단가대비표!O21,0)</f>
        <v>280000</v>
      </c>
      <c r="F9" s="11">
        <f t="shared" si="0"/>
        <v>840000</v>
      </c>
      <c r="G9" s="11">
        <f>TRUNC(단가대비표!P21,0)</f>
        <v>0</v>
      </c>
      <c r="H9" s="11">
        <f t="shared" si="1"/>
        <v>0</v>
      </c>
      <c r="I9" s="11">
        <f>TRUNC(단가대비표!V21,0)</f>
        <v>0</v>
      </c>
      <c r="J9" s="11">
        <f t="shared" si="2"/>
        <v>0</v>
      </c>
      <c r="K9" s="11">
        <f t="shared" si="3"/>
        <v>280000</v>
      </c>
      <c r="L9" s="11">
        <f t="shared" si="4"/>
        <v>840000</v>
      </c>
      <c r="M9" s="8" t="s">
        <v>52</v>
      </c>
      <c r="N9" s="2" t="s">
        <v>78</v>
      </c>
      <c r="O9" s="2" t="s">
        <v>52</v>
      </c>
      <c r="P9" s="2" t="s">
        <v>52</v>
      </c>
      <c r="Q9" s="2" t="s">
        <v>55</v>
      </c>
      <c r="R9" s="2" t="s">
        <v>60</v>
      </c>
      <c r="S9" s="2" t="s">
        <v>60</v>
      </c>
      <c r="T9" s="2" t="s">
        <v>61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79</v>
      </c>
      <c r="AV9" s="3">
        <v>82</v>
      </c>
    </row>
    <row r="10" spans="1:48" ht="30" customHeight="1" x14ac:dyDescent="0.15">
      <c r="A10" s="8" t="s">
        <v>80</v>
      </c>
      <c r="B10" s="8" t="s">
        <v>81</v>
      </c>
      <c r="C10" s="8" t="s">
        <v>58</v>
      </c>
      <c r="D10" s="9">
        <v>1</v>
      </c>
      <c r="E10" s="11">
        <f>TRUNC(단가대비표!O9,0)</f>
        <v>108800</v>
      </c>
      <c r="F10" s="11">
        <f t="shared" si="0"/>
        <v>108800</v>
      </c>
      <c r="G10" s="11">
        <f>TRUNC(단가대비표!P9,0)</f>
        <v>0</v>
      </c>
      <c r="H10" s="11">
        <f t="shared" si="1"/>
        <v>0</v>
      </c>
      <c r="I10" s="11">
        <f>TRUNC(단가대비표!V9,0)</f>
        <v>0</v>
      </c>
      <c r="J10" s="11">
        <f t="shared" si="2"/>
        <v>0</v>
      </c>
      <c r="K10" s="11">
        <f t="shared" si="3"/>
        <v>108800</v>
      </c>
      <c r="L10" s="11">
        <f t="shared" si="4"/>
        <v>108800</v>
      </c>
      <c r="M10" s="8" t="s">
        <v>52</v>
      </c>
      <c r="N10" s="2" t="s">
        <v>82</v>
      </c>
      <c r="O10" s="2" t="s">
        <v>52</v>
      </c>
      <c r="P10" s="2" t="s">
        <v>52</v>
      </c>
      <c r="Q10" s="2" t="s">
        <v>55</v>
      </c>
      <c r="R10" s="2" t="s">
        <v>60</v>
      </c>
      <c r="S10" s="2" t="s">
        <v>60</v>
      </c>
      <c r="T10" s="2" t="s">
        <v>61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83</v>
      </c>
      <c r="AV10" s="3">
        <v>88</v>
      </c>
    </row>
    <row r="11" spans="1:48" ht="30" customHeight="1" x14ac:dyDescent="0.15">
      <c r="A11" s="8" t="s">
        <v>84</v>
      </c>
      <c r="B11" s="8" t="s">
        <v>85</v>
      </c>
      <c r="C11" s="8" t="s">
        <v>73</v>
      </c>
      <c r="D11" s="9">
        <v>1</v>
      </c>
      <c r="E11" s="11">
        <f>TRUNC(단가대비표!O17,0)</f>
        <v>145000</v>
      </c>
      <c r="F11" s="11">
        <f t="shared" si="0"/>
        <v>145000</v>
      </c>
      <c r="G11" s="11">
        <f>TRUNC(단가대비표!P17,0)</f>
        <v>0</v>
      </c>
      <c r="H11" s="11">
        <f t="shared" si="1"/>
        <v>0</v>
      </c>
      <c r="I11" s="11">
        <f>TRUNC(단가대비표!V17,0)</f>
        <v>0</v>
      </c>
      <c r="J11" s="11">
        <f t="shared" si="2"/>
        <v>0</v>
      </c>
      <c r="K11" s="11">
        <f t="shared" si="3"/>
        <v>145000</v>
      </c>
      <c r="L11" s="11">
        <f t="shared" si="4"/>
        <v>145000</v>
      </c>
      <c r="M11" s="8" t="s">
        <v>52</v>
      </c>
      <c r="N11" s="2" t="s">
        <v>86</v>
      </c>
      <c r="O11" s="2" t="s">
        <v>52</v>
      </c>
      <c r="P11" s="2" t="s">
        <v>52</v>
      </c>
      <c r="Q11" s="2" t="s">
        <v>55</v>
      </c>
      <c r="R11" s="2" t="s">
        <v>60</v>
      </c>
      <c r="S11" s="2" t="s">
        <v>60</v>
      </c>
      <c r="T11" s="2" t="s">
        <v>61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87</v>
      </c>
      <c r="AV11" s="3">
        <v>93</v>
      </c>
    </row>
    <row r="12" spans="1:48" ht="30" customHeight="1" x14ac:dyDescent="0.15">
      <c r="A12" s="8" t="s">
        <v>88</v>
      </c>
      <c r="B12" s="8" t="s">
        <v>89</v>
      </c>
      <c r="C12" s="8" t="s">
        <v>90</v>
      </c>
      <c r="D12" s="9">
        <v>6</v>
      </c>
      <c r="E12" s="11">
        <f>TRUNC(단가대비표!O13,0)</f>
        <v>100000</v>
      </c>
      <c r="F12" s="11">
        <f t="shared" si="0"/>
        <v>600000</v>
      </c>
      <c r="G12" s="11">
        <f>TRUNC(단가대비표!P13,0)</f>
        <v>0</v>
      </c>
      <c r="H12" s="11">
        <f t="shared" si="1"/>
        <v>0</v>
      </c>
      <c r="I12" s="11">
        <f>TRUNC(단가대비표!V13,0)</f>
        <v>0</v>
      </c>
      <c r="J12" s="11">
        <f t="shared" si="2"/>
        <v>0</v>
      </c>
      <c r="K12" s="11">
        <f t="shared" si="3"/>
        <v>100000</v>
      </c>
      <c r="L12" s="11">
        <f t="shared" si="4"/>
        <v>600000</v>
      </c>
      <c r="M12" s="8" t="s">
        <v>52</v>
      </c>
      <c r="N12" s="2" t="s">
        <v>91</v>
      </c>
      <c r="O12" s="2" t="s">
        <v>52</v>
      </c>
      <c r="P12" s="2" t="s">
        <v>52</v>
      </c>
      <c r="Q12" s="2" t="s">
        <v>55</v>
      </c>
      <c r="R12" s="2" t="s">
        <v>60</v>
      </c>
      <c r="S12" s="2" t="s">
        <v>60</v>
      </c>
      <c r="T12" s="2" t="s">
        <v>61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92</v>
      </c>
      <c r="AV12" s="3">
        <v>90</v>
      </c>
    </row>
    <row r="13" spans="1:48" ht="30" customHeight="1" x14ac:dyDescent="0.15">
      <c r="A13" s="8" t="s">
        <v>88</v>
      </c>
      <c r="B13" s="8" t="s">
        <v>93</v>
      </c>
      <c r="C13" s="8" t="s">
        <v>90</v>
      </c>
      <c r="D13" s="9">
        <v>1</v>
      </c>
      <c r="E13" s="11">
        <f>TRUNC(단가대비표!O14,0)</f>
        <v>57960</v>
      </c>
      <c r="F13" s="11">
        <f t="shared" si="0"/>
        <v>57960</v>
      </c>
      <c r="G13" s="11">
        <f>TRUNC(단가대비표!P14,0)</f>
        <v>0</v>
      </c>
      <c r="H13" s="11">
        <f t="shared" si="1"/>
        <v>0</v>
      </c>
      <c r="I13" s="11">
        <f>TRUNC(단가대비표!V14,0)</f>
        <v>0</v>
      </c>
      <c r="J13" s="11">
        <f t="shared" si="2"/>
        <v>0</v>
      </c>
      <c r="K13" s="11">
        <f t="shared" si="3"/>
        <v>57960</v>
      </c>
      <c r="L13" s="11">
        <f t="shared" si="4"/>
        <v>57960</v>
      </c>
      <c r="M13" s="8" t="s">
        <v>52</v>
      </c>
      <c r="N13" s="2" t="s">
        <v>94</v>
      </c>
      <c r="O13" s="2" t="s">
        <v>52</v>
      </c>
      <c r="P13" s="2" t="s">
        <v>52</v>
      </c>
      <c r="Q13" s="2" t="s">
        <v>55</v>
      </c>
      <c r="R13" s="2" t="s">
        <v>60</v>
      </c>
      <c r="S13" s="2" t="s">
        <v>60</v>
      </c>
      <c r="T13" s="2" t="s">
        <v>61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95</v>
      </c>
      <c r="AV13" s="3">
        <v>91</v>
      </c>
    </row>
    <row r="14" spans="1:48" ht="30" customHeight="1" x14ac:dyDescent="0.15">
      <c r="A14" s="8" t="s">
        <v>88</v>
      </c>
      <c r="B14" s="8" t="s">
        <v>96</v>
      </c>
      <c r="C14" s="8" t="s">
        <v>90</v>
      </c>
      <c r="D14" s="9">
        <v>3</v>
      </c>
      <c r="E14" s="11">
        <f>TRUNC(단가대비표!O12,0)</f>
        <v>16000</v>
      </c>
      <c r="F14" s="11">
        <f t="shared" si="0"/>
        <v>48000</v>
      </c>
      <c r="G14" s="11">
        <f>TRUNC(단가대비표!P12,0)</f>
        <v>0</v>
      </c>
      <c r="H14" s="11">
        <f t="shared" si="1"/>
        <v>0</v>
      </c>
      <c r="I14" s="11">
        <f>TRUNC(단가대비표!V12,0)</f>
        <v>0</v>
      </c>
      <c r="J14" s="11">
        <f t="shared" si="2"/>
        <v>0</v>
      </c>
      <c r="K14" s="11">
        <f t="shared" si="3"/>
        <v>16000</v>
      </c>
      <c r="L14" s="11">
        <f t="shared" si="4"/>
        <v>48000</v>
      </c>
      <c r="M14" s="8" t="s">
        <v>52</v>
      </c>
      <c r="N14" s="2" t="s">
        <v>97</v>
      </c>
      <c r="O14" s="2" t="s">
        <v>52</v>
      </c>
      <c r="P14" s="2" t="s">
        <v>52</v>
      </c>
      <c r="Q14" s="2" t="s">
        <v>55</v>
      </c>
      <c r="R14" s="2" t="s">
        <v>60</v>
      </c>
      <c r="S14" s="2" t="s">
        <v>60</v>
      </c>
      <c r="T14" s="2" t="s">
        <v>61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98</v>
      </c>
      <c r="AV14" s="3">
        <v>92</v>
      </c>
    </row>
    <row r="15" spans="1:48" ht="30" customHeight="1" x14ac:dyDescent="0.15">
      <c r="A15" s="8" t="s">
        <v>99</v>
      </c>
      <c r="B15" s="8" t="s">
        <v>100</v>
      </c>
      <c r="C15" s="8" t="s">
        <v>90</v>
      </c>
      <c r="D15" s="9">
        <v>2</v>
      </c>
      <c r="E15" s="11">
        <f>TRUNC(단가대비표!O15,0)</f>
        <v>7500</v>
      </c>
      <c r="F15" s="11">
        <f t="shared" si="0"/>
        <v>15000</v>
      </c>
      <c r="G15" s="11">
        <f>TRUNC(단가대비표!P15,0)</f>
        <v>0</v>
      </c>
      <c r="H15" s="11">
        <f t="shared" si="1"/>
        <v>0</v>
      </c>
      <c r="I15" s="11">
        <f>TRUNC(단가대비표!V15,0)</f>
        <v>0</v>
      </c>
      <c r="J15" s="11">
        <f t="shared" si="2"/>
        <v>0</v>
      </c>
      <c r="K15" s="11">
        <f t="shared" si="3"/>
        <v>7500</v>
      </c>
      <c r="L15" s="11">
        <f t="shared" si="4"/>
        <v>15000</v>
      </c>
      <c r="M15" s="8" t="s">
        <v>52</v>
      </c>
      <c r="N15" s="2" t="s">
        <v>101</v>
      </c>
      <c r="O15" s="2" t="s">
        <v>52</v>
      </c>
      <c r="P15" s="2" t="s">
        <v>52</v>
      </c>
      <c r="Q15" s="2" t="s">
        <v>55</v>
      </c>
      <c r="R15" s="2" t="s">
        <v>60</v>
      </c>
      <c r="S15" s="2" t="s">
        <v>60</v>
      </c>
      <c r="T15" s="2" t="s">
        <v>61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 t="s">
        <v>52</v>
      </c>
      <c r="AS15" s="2" t="s">
        <v>52</v>
      </c>
      <c r="AT15" s="3"/>
      <c r="AU15" s="2" t="s">
        <v>102</v>
      </c>
      <c r="AV15" s="3">
        <v>94</v>
      </c>
    </row>
    <row r="16" spans="1:48" ht="30" customHeight="1" x14ac:dyDescent="0.15">
      <c r="A16" s="8" t="s">
        <v>103</v>
      </c>
      <c r="B16" s="8" t="s">
        <v>104</v>
      </c>
      <c r="C16" s="8" t="s">
        <v>90</v>
      </c>
      <c r="D16" s="9">
        <v>1</v>
      </c>
      <c r="E16" s="11">
        <f>TRUNC(단가대비표!O11,0)</f>
        <v>8000</v>
      </c>
      <c r="F16" s="11">
        <f t="shared" si="0"/>
        <v>8000</v>
      </c>
      <c r="G16" s="11">
        <f>TRUNC(단가대비표!P11,0)</f>
        <v>0</v>
      </c>
      <c r="H16" s="11">
        <f t="shared" si="1"/>
        <v>0</v>
      </c>
      <c r="I16" s="11">
        <f>TRUNC(단가대비표!V11,0)</f>
        <v>0</v>
      </c>
      <c r="J16" s="11">
        <f t="shared" si="2"/>
        <v>0</v>
      </c>
      <c r="K16" s="11">
        <f t="shared" si="3"/>
        <v>8000</v>
      </c>
      <c r="L16" s="11">
        <f t="shared" si="4"/>
        <v>8000</v>
      </c>
      <c r="M16" s="8" t="s">
        <v>52</v>
      </c>
      <c r="N16" s="2" t="s">
        <v>105</v>
      </c>
      <c r="O16" s="2" t="s">
        <v>52</v>
      </c>
      <c r="P16" s="2" t="s">
        <v>52</v>
      </c>
      <c r="Q16" s="2" t="s">
        <v>55</v>
      </c>
      <c r="R16" s="2" t="s">
        <v>60</v>
      </c>
      <c r="S16" s="2" t="s">
        <v>60</v>
      </c>
      <c r="T16" s="2" t="s">
        <v>61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 t="s">
        <v>52</v>
      </c>
      <c r="AS16" s="2" t="s">
        <v>52</v>
      </c>
      <c r="AT16" s="3"/>
      <c r="AU16" s="2" t="s">
        <v>106</v>
      </c>
      <c r="AV16" s="3">
        <v>95</v>
      </c>
    </row>
    <row r="17" spans="1:48" ht="30" customHeight="1" x14ac:dyDescent="0.15">
      <c r="A17" s="8" t="s">
        <v>107</v>
      </c>
      <c r="B17" s="8" t="s">
        <v>107</v>
      </c>
      <c r="C17" s="8" t="s">
        <v>108</v>
      </c>
      <c r="D17" s="9">
        <v>1</v>
      </c>
      <c r="E17" s="11">
        <f>TRUNC(단가대비표!O16,0)</f>
        <v>8500</v>
      </c>
      <c r="F17" s="11">
        <f t="shared" si="0"/>
        <v>8500</v>
      </c>
      <c r="G17" s="11">
        <f>TRUNC(단가대비표!P16,0)</f>
        <v>0</v>
      </c>
      <c r="H17" s="11">
        <f t="shared" si="1"/>
        <v>0</v>
      </c>
      <c r="I17" s="11">
        <f>TRUNC(단가대비표!V16,0)</f>
        <v>0</v>
      </c>
      <c r="J17" s="11">
        <f t="shared" si="2"/>
        <v>0</v>
      </c>
      <c r="K17" s="11">
        <f t="shared" si="3"/>
        <v>8500</v>
      </c>
      <c r="L17" s="11">
        <f t="shared" si="4"/>
        <v>8500</v>
      </c>
      <c r="M17" s="8" t="s">
        <v>52</v>
      </c>
      <c r="N17" s="2" t="s">
        <v>109</v>
      </c>
      <c r="O17" s="2" t="s">
        <v>52</v>
      </c>
      <c r="P17" s="2" t="s">
        <v>52</v>
      </c>
      <c r="Q17" s="2" t="s">
        <v>55</v>
      </c>
      <c r="R17" s="2" t="s">
        <v>60</v>
      </c>
      <c r="S17" s="2" t="s">
        <v>60</v>
      </c>
      <c r="T17" s="2" t="s">
        <v>61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 t="s">
        <v>52</v>
      </c>
      <c r="AS17" s="2" t="s">
        <v>52</v>
      </c>
      <c r="AT17" s="3"/>
      <c r="AU17" s="2" t="s">
        <v>110</v>
      </c>
      <c r="AV17" s="3">
        <v>96</v>
      </c>
    </row>
    <row r="18" spans="1:48" ht="30" customHeight="1" x14ac:dyDescent="0.15">
      <c r="A18" s="8" t="s">
        <v>111</v>
      </c>
      <c r="B18" s="8" t="s">
        <v>112</v>
      </c>
      <c r="C18" s="8" t="s">
        <v>90</v>
      </c>
      <c r="D18" s="9">
        <v>6</v>
      </c>
      <c r="E18" s="11">
        <f>TRUNC(단가대비표!O106,0)</f>
        <v>15000</v>
      </c>
      <c r="F18" s="11">
        <f t="shared" si="0"/>
        <v>90000</v>
      </c>
      <c r="G18" s="11">
        <f>TRUNC(단가대비표!P106,0)</f>
        <v>0</v>
      </c>
      <c r="H18" s="11">
        <f t="shared" si="1"/>
        <v>0</v>
      </c>
      <c r="I18" s="11">
        <f>TRUNC(단가대비표!V106,0)</f>
        <v>0</v>
      </c>
      <c r="J18" s="11">
        <f t="shared" si="2"/>
        <v>0</v>
      </c>
      <c r="K18" s="11">
        <f t="shared" si="3"/>
        <v>15000</v>
      </c>
      <c r="L18" s="11">
        <f t="shared" si="4"/>
        <v>90000</v>
      </c>
      <c r="M18" s="8" t="s">
        <v>52</v>
      </c>
      <c r="N18" s="2" t="s">
        <v>113</v>
      </c>
      <c r="O18" s="2" t="s">
        <v>52</v>
      </c>
      <c r="P18" s="2" t="s">
        <v>52</v>
      </c>
      <c r="Q18" s="2" t="s">
        <v>55</v>
      </c>
      <c r="R18" s="2" t="s">
        <v>60</v>
      </c>
      <c r="S18" s="2" t="s">
        <v>60</v>
      </c>
      <c r="T18" s="2" t="s">
        <v>61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 t="s">
        <v>52</v>
      </c>
      <c r="AS18" s="2" t="s">
        <v>52</v>
      </c>
      <c r="AT18" s="3"/>
      <c r="AU18" s="2" t="s">
        <v>114</v>
      </c>
      <c r="AV18" s="3">
        <v>97</v>
      </c>
    </row>
    <row r="19" spans="1:48" ht="30" customHeight="1" x14ac:dyDescent="0.15">
      <c r="A19" s="8" t="s">
        <v>115</v>
      </c>
      <c r="B19" s="8" t="s">
        <v>116</v>
      </c>
      <c r="C19" s="8" t="s">
        <v>90</v>
      </c>
      <c r="D19" s="9">
        <v>1</v>
      </c>
      <c r="E19" s="11">
        <f>TRUNC(단가대비표!O108,0)</f>
        <v>22032</v>
      </c>
      <c r="F19" s="11">
        <f t="shared" si="0"/>
        <v>22032</v>
      </c>
      <c r="G19" s="11">
        <f>TRUNC(단가대비표!P108,0)</f>
        <v>0</v>
      </c>
      <c r="H19" s="11">
        <f t="shared" si="1"/>
        <v>0</v>
      </c>
      <c r="I19" s="11">
        <f>TRUNC(단가대비표!V108,0)</f>
        <v>0</v>
      </c>
      <c r="J19" s="11">
        <f t="shared" si="2"/>
        <v>0</v>
      </c>
      <c r="K19" s="11">
        <f t="shared" si="3"/>
        <v>22032</v>
      </c>
      <c r="L19" s="11">
        <f t="shared" si="4"/>
        <v>22032</v>
      </c>
      <c r="M19" s="8" t="s">
        <v>117</v>
      </c>
      <c r="N19" s="2" t="s">
        <v>118</v>
      </c>
      <c r="O19" s="2" t="s">
        <v>52</v>
      </c>
      <c r="P19" s="2" t="s">
        <v>52</v>
      </c>
      <c r="Q19" s="2" t="s">
        <v>55</v>
      </c>
      <c r="R19" s="2" t="s">
        <v>60</v>
      </c>
      <c r="S19" s="2" t="s">
        <v>60</v>
      </c>
      <c r="T19" s="2" t="s">
        <v>61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 t="s">
        <v>52</v>
      </c>
      <c r="AS19" s="2" t="s">
        <v>52</v>
      </c>
      <c r="AT19" s="3"/>
      <c r="AU19" s="2" t="s">
        <v>119</v>
      </c>
      <c r="AV19" s="3">
        <v>98</v>
      </c>
    </row>
    <row r="20" spans="1:48" ht="30" customHeight="1" x14ac:dyDescent="0.15">
      <c r="A20" s="8" t="s">
        <v>115</v>
      </c>
      <c r="B20" s="8" t="s">
        <v>120</v>
      </c>
      <c r="C20" s="8" t="s">
        <v>90</v>
      </c>
      <c r="D20" s="9">
        <v>6</v>
      </c>
      <c r="E20" s="11">
        <f>TRUNC(단가대비표!O107,0)</f>
        <v>11016</v>
      </c>
      <c r="F20" s="11">
        <f t="shared" si="0"/>
        <v>66096</v>
      </c>
      <c r="G20" s="11">
        <f>TRUNC(단가대비표!P107,0)</f>
        <v>0</v>
      </c>
      <c r="H20" s="11">
        <f t="shared" si="1"/>
        <v>0</v>
      </c>
      <c r="I20" s="11">
        <f>TRUNC(단가대비표!V107,0)</f>
        <v>0</v>
      </c>
      <c r="J20" s="11">
        <f t="shared" si="2"/>
        <v>0</v>
      </c>
      <c r="K20" s="11">
        <f t="shared" si="3"/>
        <v>11016</v>
      </c>
      <c r="L20" s="11">
        <f t="shared" si="4"/>
        <v>66096</v>
      </c>
      <c r="M20" s="8" t="s">
        <v>117</v>
      </c>
      <c r="N20" s="2" t="s">
        <v>121</v>
      </c>
      <c r="O20" s="2" t="s">
        <v>52</v>
      </c>
      <c r="P20" s="2" t="s">
        <v>52</v>
      </c>
      <c r="Q20" s="2" t="s">
        <v>55</v>
      </c>
      <c r="R20" s="2" t="s">
        <v>60</v>
      </c>
      <c r="S20" s="2" t="s">
        <v>60</v>
      </c>
      <c r="T20" s="2" t="s">
        <v>61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 t="s">
        <v>52</v>
      </c>
      <c r="AS20" s="2" t="s">
        <v>52</v>
      </c>
      <c r="AT20" s="3"/>
      <c r="AU20" s="2" t="s">
        <v>122</v>
      </c>
      <c r="AV20" s="3">
        <v>99</v>
      </c>
    </row>
    <row r="21" spans="1:48" ht="30" customHeight="1" x14ac:dyDescent="0.15">
      <c r="A21" s="8" t="s">
        <v>123</v>
      </c>
      <c r="B21" s="8" t="s">
        <v>124</v>
      </c>
      <c r="C21" s="8" t="s">
        <v>125</v>
      </c>
      <c r="D21" s="9">
        <v>0.9</v>
      </c>
      <c r="E21" s="11">
        <f>TRUNC(단가대비표!O23,0)</f>
        <v>167000</v>
      </c>
      <c r="F21" s="11">
        <f t="shared" si="0"/>
        <v>150300</v>
      </c>
      <c r="G21" s="11">
        <f>TRUNC(단가대비표!P23,0)</f>
        <v>0</v>
      </c>
      <c r="H21" s="11">
        <f t="shared" si="1"/>
        <v>0</v>
      </c>
      <c r="I21" s="11">
        <f>TRUNC(단가대비표!V23,0)</f>
        <v>0</v>
      </c>
      <c r="J21" s="11">
        <f t="shared" si="2"/>
        <v>0</v>
      </c>
      <c r="K21" s="11">
        <f t="shared" si="3"/>
        <v>167000</v>
      </c>
      <c r="L21" s="11">
        <f t="shared" si="4"/>
        <v>150300</v>
      </c>
      <c r="M21" s="8" t="s">
        <v>52</v>
      </c>
      <c r="N21" s="2" t="s">
        <v>126</v>
      </c>
      <c r="O21" s="2" t="s">
        <v>52</v>
      </c>
      <c r="P21" s="2" t="s">
        <v>52</v>
      </c>
      <c r="Q21" s="2" t="s">
        <v>55</v>
      </c>
      <c r="R21" s="2" t="s">
        <v>60</v>
      </c>
      <c r="S21" s="2" t="s">
        <v>60</v>
      </c>
      <c r="T21" s="2" t="s">
        <v>61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 t="s">
        <v>52</v>
      </c>
      <c r="AS21" s="2" t="s">
        <v>52</v>
      </c>
      <c r="AT21" s="3"/>
      <c r="AU21" s="2" t="s">
        <v>127</v>
      </c>
      <c r="AV21" s="3">
        <v>100</v>
      </c>
    </row>
    <row r="22" spans="1:48" ht="30" customHeight="1" x14ac:dyDescent="0.15">
      <c r="A22" s="8" t="s">
        <v>128</v>
      </c>
      <c r="B22" s="8" t="s">
        <v>129</v>
      </c>
      <c r="C22" s="8" t="s">
        <v>130</v>
      </c>
      <c r="D22" s="9">
        <f>공량산출근거서!K29</f>
        <v>1.92</v>
      </c>
      <c r="E22" s="11">
        <f>TRUNC(단가대비표!O109,0)</f>
        <v>0</v>
      </c>
      <c r="F22" s="11">
        <f t="shared" si="0"/>
        <v>0</v>
      </c>
      <c r="G22" s="11">
        <f>TRUNC(단가대비표!P109,0)</f>
        <v>130264</v>
      </c>
      <c r="H22" s="11">
        <f t="shared" si="1"/>
        <v>250106</v>
      </c>
      <c r="I22" s="11">
        <f>TRUNC(단가대비표!V109,0)</f>
        <v>0</v>
      </c>
      <c r="J22" s="11">
        <f t="shared" si="2"/>
        <v>0</v>
      </c>
      <c r="K22" s="11">
        <f t="shared" si="3"/>
        <v>130264</v>
      </c>
      <c r="L22" s="11">
        <f t="shared" si="4"/>
        <v>250106</v>
      </c>
      <c r="M22" s="8" t="s">
        <v>52</v>
      </c>
      <c r="N22" s="2" t="s">
        <v>131</v>
      </c>
      <c r="O22" s="2" t="s">
        <v>52</v>
      </c>
      <c r="P22" s="2" t="s">
        <v>52</v>
      </c>
      <c r="Q22" s="2" t="s">
        <v>55</v>
      </c>
      <c r="R22" s="2" t="s">
        <v>60</v>
      </c>
      <c r="S22" s="2" t="s">
        <v>60</v>
      </c>
      <c r="T22" s="2" t="s">
        <v>61</v>
      </c>
      <c r="U22" s="3"/>
      <c r="V22" s="3"/>
      <c r="W22" s="3"/>
      <c r="X22" s="3">
        <v>1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 t="s">
        <v>52</v>
      </c>
      <c r="AS22" s="2" t="s">
        <v>52</v>
      </c>
      <c r="AT22" s="3"/>
      <c r="AU22" s="2" t="s">
        <v>132</v>
      </c>
      <c r="AV22" s="3">
        <v>101</v>
      </c>
    </row>
    <row r="23" spans="1:48" ht="30" customHeight="1" x14ac:dyDescent="0.15">
      <c r="A23" s="8" t="s">
        <v>133</v>
      </c>
      <c r="B23" s="8" t="s">
        <v>134</v>
      </c>
      <c r="C23" s="8" t="s">
        <v>130</v>
      </c>
      <c r="D23" s="9">
        <f>공량산출근거서!K30</f>
        <v>0.3</v>
      </c>
      <c r="E23" s="11">
        <f>TRUNC(단가대비표!O111,0)</f>
        <v>0</v>
      </c>
      <c r="F23" s="11">
        <f t="shared" si="0"/>
        <v>0</v>
      </c>
      <c r="G23" s="11">
        <f>TRUNC(단가대비표!P111,0)</f>
        <v>228462</v>
      </c>
      <c r="H23" s="11">
        <f t="shared" si="1"/>
        <v>68538</v>
      </c>
      <c r="I23" s="11">
        <f>TRUNC(단가대비표!V111,0)</f>
        <v>0</v>
      </c>
      <c r="J23" s="11">
        <f t="shared" si="2"/>
        <v>0</v>
      </c>
      <c r="K23" s="11">
        <f t="shared" si="3"/>
        <v>228462</v>
      </c>
      <c r="L23" s="11">
        <f t="shared" si="4"/>
        <v>68538</v>
      </c>
      <c r="M23" s="8" t="s">
        <v>52</v>
      </c>
      <c r="N23" s="2" t="s">
        <v>135</v>
      </c>
      <c r="O23" s="2" t="s">
        <v>52</v>
      </c>
      <c r="P23" s="2" t="s">
        <v>52</v>
      </c>
      <c r="Q23" s="2" t="s">
        <v>55</v>
      </c>
      <c r="R23" s="2" t="s">
        <v>60</v>
      </c>
      <c r="S23" s="2" t="s">
        <v>60</v>
      </c>
      <c r="T23" s="2" t="s">
        <v>61</v>
      </c>
      <c r="U23" s="3"/>
      <c r="V23" s="3"/>
      <c r="W23" s="3"/>
      <c r="X23" s="3">
        <v>1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" t="s">
        <v>52</v>
      </c>
      <c r="AS23" s="2" t="s">
        <v>52</v>
      </c>
      <c r="AT23" s="3"/>
      <c r="AU23" s="2" t="s">
        <v>136</v>
      </c>
      <c r="AV23" s="3">
        <v>102</v>
      </c>
    </row>
    <row r="24" spans="1:48" ht="30" customHeight="1" x14ac:dyDescent="0.15">
      <c r="A24" s="8" t="s">
        <v>137</v>
      </c>
      <c r="B24" s="8" t="s">
        <v>134</v>
      </c>
      <c r="C24" s="8" t="s">
        <v>130</v>
      </c>
      <c r="D24" s="9">
        <f>공량산출근거서!K31</f>
        <v>2</v>
      </c>
      <c r="E24" s="11">
        <f>TRUNC(단가대비표!O113,0)</f>
        <v>0</v>
      </c>
      <c r="F24" s="11">
        <f t="shared" si="0"/>
        <v>0</v>
      </c>
      <c r="G24" s="11">
        <f>TRUNC(단가대비표!P113,0)</f>
        <v>178567</v>
      </c>
      <c r="H24" s="11">
        <f t="shared" si="1"/>
        <v>357134</v>
      </c>
      <c r="I24" s="11">
        <f>TRUNC(단가대비표!V113,0)</f>
        <v>0</v>
      </c>
      <c r="J24" s="11">
        <f t="shared" si="2"/>
        <v>0</v>
      </c>
      <c r="K24" s="11">
        <f t="shared" si="3"/>
        <v>178567</v>
      </c>
      <c r="L24" s="11">
        <f t="shared" si="4"/>
        <v>357134</v>
      </c>
      <c r="M24" s="8" t="s">
        <v>52</v>
      </c>
      <c r="N24" s="2" t="s">
        <v>138</v>
      </c>
      <c r="O24" s="2" t="s">
        <v>52</v>
      </c>
      <c r="P24" s="2" t="s">
        <v>52</v>
      </c>
      <c r="Q24" s="2" t="s">
        <v>55</v>
      </c>
      <c r="R24" s="2" t="s">
        <v>60</v>
      </c>
      <c r="S24" s="2" t="s">
        <v>60</v>
      </c>
      <c r="T24" s="2" t="s">
        <v>61</v>
      </c>
      <c r="U24" s="3"/>
      <c r="V24" s="3"/>
      <c r="W24" s="3"/>
      <c r="X24" s="3">
        <v>1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 t="s">
        <v>52</v>
      </c>
      <c r="AS24" s="2" t="s">
        <v>52</v>
      </c>
      <c r="AT24" s="3"/>
      <c r="AU24" s="2" t="s">
        <v>139</v>
      </c>
      <c r="AV24" s="3">
        <v>103</v>
      </c>
    </row>
    <row r="25" spans="1:48" ht="30" customHeight="1" x14ac:dyDescent="0.15">
      <c r="A25" s="8" t="s">
        <v>140</v>
      </c>
      <c r="B25" s="8" t="s">
        <v>129</v>
      </c>
      <c r="C25" s="8" t="s">
        <v>130</v>
      </c>
      <c r="D25" s="9">
        <f>공량산출근거서!K32</f>
        <v>7.5</v>
      </c>
      <c r="E25" s="11">
        <f>TRUNC(단가대비표!O114,0)</f>
        <v>0</v>
      </c>
      <c r="F25" s="11">
        <f t="shared" si="0"/>
        <v>0</v>
      </c>
      <c r="G25" s="11">
        <f>TRUNC(단가대비표!P114,0)</f>
        <v>173148</v>
      </c>
      <c r="H25" s="11">
        <f t="shared" si="1"/>
        <v>1298610</v>
      </c>
      <c r="I25" s="11">
        <f>TRUNC(단가대비표!V114,0)</f>
        <v>0</v>
      </c>
      <c r="J25" s="11">
        <f t="shared" si="2"/>
        <v>0</v>
      </c>
      <c r="K25" s="11">
        <f t="shared" si="3"/>
        <v>173148</v>
      </c>
      <c r="L25" s="11">
        <f t="shared" si="4"/>
        <v>1298610</v>
      </c>
      <c r="M25" s="8" t="s">
        <v>52</v>
      </c>
      <c r="N25" s="2" t="s">
        <v>141</v>
      </c>
      <c r="O25" s="2" t="s">
        <v>52</v>
      </c>
      <c r="P25" s="2" t="s">
        <v>52</v>
      </c>
      <c r="Q25" s="2" t="s">
        <v>55</v>
      </c>
      <c r="R25" s="2" t="s">
        <v>60</v>
      </c>
      <c r="S25" s="2" t="s">
        <v>60</v>
      </c>
      <c r="T25" s="2" t="s">
        <v>61</v>
      </c>
      <c r="U25" s="3"/>
      <c r="V25" s="3"/>
      <c r="W25" s="3"/>
      <c r="X25" s="3">
        <v>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 t="s">
        <v>52</v>
      </c>
      <c r="AS25" s="2" t="s">
        <v>52</v>
      </c>
      <c r="AT25" s="3"/>
      <c r="AU25" s="2" t="s">
        <v>142</v>
      </c>
      <c r="AV25" s="3">
        <v>104</v>
      </c>
    </row>
    <row r="26" spans="1:48" ht="30" customHeight="1" x14ac:dyDescent="0.15">
      <c r="A26" s="8" t="s">
        <v>143</v>
      </c>
      <c r="B26" s="8" t="s">
        <v>134</v>
      </c>
      <c r="C26" s="8" t="s">
        <v>130</v>
      </c>
      <c r="D26" s="9">
        <f>공량산출근거서!K33</f>
        <v>3.13</v>
      </c>
      <c r="E26" s="11">
        <f>TRUNC(단가대비표!O118,0)</f>
        <v>0</v>
      </c>
      <c r="F26" s="11">
        <f t="shared" si="0"/>
        <v>0</v>
      </c>
      <c r="G26" s="11">
        <f>TRUNC(단가대비표!P118,0)</f>
        <v>175669</v>
      </c>
      <c r="H26" s="11">
        <f t="shared" si="1"/>
        <v>549843</v>
      </c>
      <c r="I26" s="11">
        <f>TRUNC(단가대비표!V118,0)</f>
        <v>0</v>
      </c>
      <c r="J26" s="11">
        <f t="shared" si="2"/>
        <v>0</v>
      </c>
      <c r="K26" s="11">
        <f t="shared" si="3"/>
        <v>175669</v>
      </c>
      <c r="L26" s="11">
        <f t="shared" si="4"/>
        <v>549843</v>
      </c>
      <c r="M26" s="8" t="s">
        <v>52</v>
      </c>
      <c r="N26" s="2" t="s">
        <v>144</v>
      </c>
      <c r="O26" s="2" t="s">
        <v>52</v>
      </c>
      <c r="P26" s="2" t="s">
        <v>52</v>
      </c>
      <c r="Q26" s="2" t="s">
        <v>55</v>
      </c>
      <c r="R26" s="2" t="s">
        <v>60</v>
      </c>
      <c r="S26" s="2" t="s">
        <v>60</v>
      </c>
      <c r="T26" s="2" t="s">
        <v>61</v>
      </c>
      <c r="U26" s="3"/>
      <c r="V26" s="3"/>
      <c r="W26" s="3"/>
      <c r="X26" s="3">
        <v>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 t="s">
        <v>52</v>
      </c>
      <c r="AS26" s="2" t="s">
        <v>52</v>
      </c>
      <c r="AT26" s="3"/>
      <c r="AU26" s="2" t="s">
        <v>145</v>
      </c>
      <c r="AV26" s="3">
        <v>105</v>
      </c>
    </row>
    <row r="27" spans="1:48" ht="30" customHeight="1" x14ac:dyDescent="0.15">
      <c r="A27" s="8" t="s">
        <v>146</v>
      </c>
      <c r="B27" s="8" t="s">
        <v>147</v>
      </c>
      <c r="C27" s="8" t="s">
        <v>148</v>
      </c>
      <c r="D27" s="9">
        <v>1</v>
      </c>
      <c r="E27" s="11">
        <f>ROUNDDOWN(SUMIF(X5:X27, RIGHTB(N27, 1), H5:H27)*W27, 0)</f>
        <v>75726</v>
      </c>
      <c r="F27" s="11">
        <f t="shared" si="0"/>
        <v>75726</v>
      </c>
      <c r="G27" s="11">
        <v>0</v>
      </c>
      <c r="H27" s="11">
        <f t="shared" si="1"/>
        <v>0</v>
      </c>
      <c r="I27" s="11">
        <v>0</v>
      </c>
      <c r="J27" s="11">
        <f t="shared" si="2"/>
        <v>0</v>
      </c>
      <c r="K27" s="11">
        <f t="shared" si="3"/>
        <v>75726</v>
      </c>
      <c r="L27" s="11">
        <f t="shared" si="4"/>
        <v>75726</v>
      </c>
      <c r="M27" s="8" t="s">
        <v>52</v>
      </c>
      <c r="N27" s="2" t="s">
        <v>149</v>
      </c>
      <c r="O27" s="2" t="s">
        <v>52</v>
      </c>
      <c r="P27" s="2" t="s">
        <v>52</v>
      </c>
      <c r="Q27" s="2" t="s">
        <v>55</v>
      </c>
      <c r="R27" s="2" t="s">
        <v>60</v>
      </c>
      <c r="S27" s="2" t="s">
        <v>60</v>
      </c>
      <c r="T27" s="2" t="s">
        <v>60</v>
      </c>
      <c r="U27" s="3">
        <v>1</v>
      </c>
      <c r="V27" s="3">
        <v>0</v>
      </c>
      <c r="W27" s="3">
        <v>0.03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 t="s">
        <v>52</v>
      </c>
      <c r="AS27" s="2" t="s">
        <v>52</v>
      </c>
      <c r="AT27" s="3"/>
      <c r="AU27" s="2" t="s">
        <v>150</v>
      </c>
      <c r="AV27" s="3">
        <v>128</v>
      </c>
    </row>
    <row r="28" spans="1:48" ht="30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48" ht="30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48" ht="30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48" ht="30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48" ht="30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15">
      <c r="A49" s="8" t="s">
        <v>151</v>
      </c>
      <c r="B49" s="9"/>
      <c r="C49" s="9"/>
      <c r="D49" s="9"/>
      <c r="E49" s="9"/>
      <c r="F49" s="11">
        <f>SUM(F5:F48)</f>
        <v>4283414</v>
      </c>
      <c r="G49" s="9"/>
      <c r="H49" s="11">
        <f>SUM(H5:H48)</f>
        <v>2524231</v>
      </c>
      <c r="I49" s="9"/>
      <c r="J49" s="11">
        <f>SUM(J5:J48)</f>
        <v>0</v>
      </c>
      <c r="K49" s="9"/>
      <c r="L49" s="11">
        <f>SUM(L5:L48)</f>
        <v>6807645</v>
      </c>
      <c r="M49" s="9"/>
      <c r="N49" t="s">
        <v>152</v>
      </c>
    </row>
    <row r="50" spans="1:48" ht="30" customHeight="1" x14ac:dyDescent="0.15">
      <c r="A50" s="8" t="s">
        <v>153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"/>
      <c r="O50" s="3"/>
      <c r="P50" s="3"/>
      <c r="Q50" s="2" t="s">
        <v>154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0" customHeight="1" x14ac:dyDescent="0.15">
      <c r="A51" s="8" t="s">
        <v>155</v>
      </c>
      <c r="B51" s="8" t="s">
        <v>156</v>
      </c>
      <c r="C51" s="8" t="s">
        <v>125</v>
      </c>
      <c r="D51" s="9">
        <v>47</v>
      </c>
      <c r="E51" s="11">
        <f>TRUNC(단가대비표!O69,0)</f>
        <v>2600</v>
      </c>
      <c r="F51" s="11">
        <f t="shared" ref="F51:F98" si="5">TRUNC(E51*D51, 0)</f>
        <v>122200</v>
      </c>
      <c r="G51" s="11">
        <f>TRUNC(단가대비표!P69,0)</f>
        <v>0</v>
      </c>
      <c r="H51" s="11">
        <f t="shared" ref="H51:H98" si="6">TRUNC(G51*D51, 0)</f>
        <v>0</v>
      </c>
      <c r="I51" s="11">
        <f>TRUNC(단가대비표!V69,0)</f>
        <v>0</v>
      </c>
      <c r="J51" s="11">
        <f t="shared" ref="J51:J98" si="7">TRUNC(I51*D51, 0)</f>
        <v>0</v>
      </c>
      <c r="K51" s="11">
        <f t="shared" ref="K51:K98" si="8">TRUNC(E51+G51+I51, 0)</f>
        <v>2600</v>
      </c>
      <c r="L51" s="11">
        <f t="shared" ref="L51:L98" si="9">TRUNC(F51+H51+J51, 0)</f>
        <v>122200</v>
      </c>
      <c r="M51" s="8" t="s">
        <v>52</v>
      </c>
      <c r="N51" s="2" t="s">
        <v>157</v>
      </c>
      <c r="O51" s="2" t="s">
        <v>52</v>
      </c>
      <c r="P51" s="2" t="s">
        <v>52</v>
      </c>
      <c r="Q51" s="2" t="s">
        <v>154</v>
      </c>
      <c r="R51" s="2" t="s">
        <v>60</v>
      </c>
      <c r="S51" s="2" t="s">
        <v>60</v>
      </c>
      <c r="T51" s="2" t="s">
        <v>61</v>
      </c>
      <c r="U51" s="3"/>
      <c r="V51" s="3"/>
      <c r="W51" s="3"/>
      <c r="X51" s="3">
        <v>1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52</v>
      </c>
      <c r="AS51" s="2" t="s">
        <v>52</v>
      </c>
      <c r="AT51" s="3"/>
      <c r="AU51" s="2" t="s">
        <v>158</v>
      </c>
      <c r="AV51" s="3">
        <v>6</v>
      </c>
    </row>
    <row r="52" spans="1:48" ht="30" customHeight="1" x14ac:dyDescent="0.15">
      <c r="A52" s="8" t="s">
        <v>159</v>
      </c>
      <c r="B52" s="8" t="s">
        <v>160</v>
      </c>
      <c r="C52" s="8" t="s">
        <v>90</v>
      </c>
      <c r="D52" s="9">
        <v>2</v>
      </c>
      <c r="E52" s="11">
        <f>TRUNC(단가대비표!O86,0)</f>
        <v>5080</v>
      </c>
      <c r="F52" s="11">
        <f t="shared" si="5"/>
        <v>10160</v>
      </c>
      <c r="G52" s="11">
        <f>TRUNC(단가대비표!P86,0)</f>
        <v>0</v>
      </c>
      <c r="H52" s="11">
        <f t="shared" si="6"/>
        <v>0</v>
      </c>
      <c r="I52" s="11">
        <f>TRUNC(단가대비표!V86,0)</f>
        <v>0</v>
      </c>
      <c r="J52" s="11">
        <f t="shared" si="7"/>
        <v>0</v>
      </c>
      <c r="K52" s="11">
        <f t="shared" si="8"/>
        <v>5080</v>
      </c>
      <c r="L52" s="11">
        <f t="shared" si="9"/>
        <v>10160</v>
      </c>
      <c r="M52" s="8" t="s">
        <v>52</v>
      </c>
      <c r="N52" s="2" t="s">
        <v>161</v>
      </c>
      <c r="O52" s="2" t="s">
        <v>52</v>
      </c>
      <c r="P52" s="2" t="s">
        <v>52</v>
      </c>
      <c r="Q52" s="2" t="s">
        <v>154</v>
      </c>
      <c r="R52" s="2" t="s">
        <v>60</v>
      </c>
      <c r="S52" s="2" t="s">
        <v>60</v>
      </c>
      <c r="T52" s="2" t="s">
        <v>61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162</v>
      </c>
      <c r="AV52" s="3">
        <v>7</v>
      </c>
    </row>
    <row r="53" spans="1:48" ht="30" customHeight="1" x14ac:dyDescent="0.15">
      <c r="A53" s="8" t="s">
        <v>163</v>
      </c>
      <c r="B53" s="8" t="s">
        <v>164</v>
      </c>
      <c r="C53" s="8" t="s">
        <v>108</v>
      </c>
      <c r="D53" s="9">
        <v>1</v>
      </c>
      <c r="E53" s="11">
        <f>TRUNC(단가대비표!O87,0)</f>
        <v>10450</v>
      </c>
      <c r="F53" s="11">
        <f t="shared" si="5"/>
        <v>10450</v>
      </c>
      <c r="G53" s="11">
        <f>TRUNC(단가대비표!P87,0)</f>
        <v>0</v>
      </c>
      <c r="H53" s="11">
        <f t="shared" si="6"/>
        <v>0</v>
      </c>
      <c r="I53" s="11">
        <f>TRUNC(단가대비표!V87,0)</f>
        <v>0</v>
      </c>
      <c r="J53" s="11">
        <f t="shared" si="7"/>
        <v>0</v>
      </c>
      <c r="K53" s="11">
        <f t="shared" si="8"/>
        <v>10450</v>
      </c>
      <c r="L53" s="11">
        <f t="shared" si="9"/>
        <v>10450</v>
      </c>
      <c r="M53" s="8" t="s">
        <v>52</v>
      </c>
      <c r="N53" s="2" t="s">
        <v>165</v>
      </c>
      <c r="O53" s="2" t="s">
        <v>52</v>
      </c>
      <c r="P53" s="2" t="s">
        <v>52</v>
      </c>
      <c r="Q53" s="2" t="s">
        <v>154</v>
      </c>
      <c r="R53" s="2" t="s">
        <v>60</v>
      </c>
      <c r="S53" s="2" t="s">
        <v>60</v>
      </c>
      <c r="T53" s="2" t="s">
        <v>61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166</v>
      </c>
      <c r="AV53" s="3">
        <v>8</v>
      </c>
    </row>
    <row r="54" spans="1:48" ht="30" customHeight="1" x14ac:dyDescent="0.15">
      <c r="A54" s="8" t="s">
        <v>167</v>
      </c>
      <c r="B54" s="8" t="s">
        <v>168</v>
      </c>
      <c r="C54" s="8" t="s">
        <v>90</v>
      </c>
      <c r="D54" s="9">
        <v>1</v>
      </c>
      <c r="E54" s="11">
        <f>TRUNC(단가대비표!O58,0)</f>
        <v>27200</v>
      </c>
      <c r="F54" s="11">
        <f t="shared" si="5"/>
        <v>27200</v>
      </c>
      <c r="G54" s="11">
        <f>TRUNC(단가대비표!P58,0)</f>
        <v>0</v>
      </c>
      <c r="H54" s="11">
        <f t="shared" si="6"/>
        <v>0</v>
      </c>
      <c r="I54" s="11">
        <f>TRUNC(단가대비표!V58,0)</f>
        <v>0</v>
      </c>
      <c r="J54" s="11">
        <f t="shared" si="7"/>
        <v>0</v>
      </c>
      <c r="K54" s="11">
        <f t="shared" si="8"/>
        <v>27200</v>
      </c>
      <c r="L54" s="11">
        <f t="shared" si="9"/>
        <v>27200</v>
      </c>
      <c r="M54" s="8" t="s">
        <v>52</v>
      </c>
      <c r="N54" s="2" t="s">
        <v>169</v>
      </c>
      <c r="O54" s="2" t="s">
        <v>52</v>
      </c>
      <c r="P54" s="2" t="s">
        <v>52</v>
      </c>
      <c r="Q54" s="2" t="s">
        <v>154</v>
      </c>
      <c r="R54" s="2" t="s">
        <v>60</v>
      </c>
      <c r="S54" s="2" t="s">
        <v>60</v>
      </c>
      <c r="T54" s="2" t="s">
        <v>61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170</v>
      </c>
      <c r="AV54" s="3">
        <v>9</v>
      </c>
    </row>
    <row r="55" spans="1:48" ht="30" customHeight="1" x14ac:dyDescent="0.15">
      <c r="A55" s="8" t="s">
        <v>171</v>
      </c>
      <c r="B55" s="8" t="s">
        <v>172</v>
      </c>
      <c r="C55" s="8" t="s">
        <v>108</v>
      </c>
      <c r="D55" s="9">
        <v>1</v>
      </c>
      <c r="E55" s="11">
        <f>TRUNC(단가대비표!O18,0)</f>
        <v>321300</v>
      </c>
      <c r="F55" s="11">
        <f t="shared" si="5"/>
        <v>321300</v>
      </c>
      <c r="G55" s="11">
        <f>TRUNC(단가대비표!P18,0)</f>
        <v>0</v>
      </c>
      <c r="H55" s="11">
        <f t="shared" si="6"/>
        <v>0</v>
      </c>
      <c r="I55" s="11">
        <f>TRUNC(단가대비표!V18,0)</f>
        <v>0</v>
      </c>
      <c r="J55" s="11">
        <f t="shared" si="7"/>
        <v>0</v>
      </c>
      <c r="K55" s="11">
        <f t="shared" si="8"/>
        <v>321300</v>
      </c>
      <c r="L55" s="11">
        <f t="shared" si="9"/>
        <v>321300</v>
      </c>
      <c r="M55" s="8" t="s">
        <v>52</v>
      </c>
      <c r="N55" s="2" t="s">
        <v>173</v>
      </c>
      <c r="O55" s="2" t="s">
        <v>52</v>
      </c>
      <c r="P55" s="2" t="s">
        <v>52</v>
      </c>
      <c r="Q55" s="2" t="s">
        <v>154</v>
      </c>
      <c r="R55" s="2" t="s">
        <v>60</v>
      </c>
      <c r="S55" s="2" t="s">
        <v>60</v>
      </c>
      <c r="T55" s="2" t="s">
        <v>61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174</v>
      </c>
      <c r="AV55" s="3">
        <v>10</v>
      </c>
    </row>
    <row r="56" spans="1:48" ht="30" customHeight="1" x14ac:dyDescent="0.15">
      <c r="A56" s="8" t="s">
        <v>175</v>
      </c>
      <c r="B56" s="8" t="s">
        <v>176</v>
      </c>
      <c r="C56" s="8" t="s">
        <v>177</v>
      </c>
      <c r="D56" s="9">
        <v>36</v>
      </c>
      <c r="E56" s="11">
        <v>289</v>
      </c>
      <c r="F56" s="11">
        <f t="shared" si="5"/>
        <v>10404</v>
      </c>
      <c r="G56" s="11">
        <v>672</v>
      </c>
      <c r="H56" s="11">
        <f t="shared" si="6"/>
        <v>24192</v>
      </c>
      <c r="I56" s="11">
        <v>359</v>
      </c>
      <c r="J56" s="11">
        <f t="shared" si="7"/>
        <v>12924</v>
      </c>
      <c r="K56" s="11">
        <f t="shared" si="8"/>
        <v>1320</v>
      </c>
      <c r="L56" s="11">
        <f t="shared" si="9"/>
        <v>47520</v>
      </c>
      <c r="M56" s="8" t="s">
        <v>52</v>
      </c>
      <c r="N56" s="2" t="s">
        <v>178</v>
      </c>
      <c r="O56" s="2" t="s">
        <v>52</v>
      </c>
      <c r="P56" s="2" t="s">
        <v>52</v>
      </c>
      <c r="Q56" s="2" t="s">
        <v>154</v>
      </c>
      <c r="R56" s="2" t="s">
        <v>60</v>
      </c>
      <c r="S56" s="2" t="s">
        <v>61</v>
      </c>
      <c r="T56" s="2" t="s">
        <v>60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179</v>
      </c>
      <c r="AV56" s="3">
        <v>11</v>
      </c>
    </row>
    <row r="57" spans="1:48" ht="30" customHeight="1" x14ac:dyDescent="0.15">
      <c r="A57" s="8" t="s">
        <v>180</v>
      </c>
      <c r="B57" s="8" t="s">
        <v>181</v>
      </c>
      <c r="C57" s="8" t="s">
        <v>177</v>
      </c>
      <c r="D57" s="9">
        <v>36</v>
      </c>
      <c r="E57" s="11">
        <v>450</v>
      </c>
      <c r="F57" s="11">
        <f t="shared" si="5"/>
        <v>16200</v>
      </c>
      <c r="G57" s="11">
        <v>6750</v>
      </c>
      <c r="H57" s="11">
        <f t="shared" si="6"/>
        <v>243000</v>
      </c>
      <c r="I57" s="11">
        <v>362</v>
      </c>
      <c r="J57" s="11">
        <f t="shared" si="7"/>
        <v>13032</v>
      </c>
      <c r="K57" s="11">
        <f t="shared" si="8"/>
        <v>7562</v>
      </c>
      <c r="L57" s="11">
        <f t="shared" si="9"/>
        <v>272232</v>
      </c>
      <c r="M57" s="8" t="s">
        <v>52</v>
      </c>
      <c r="N57" s="2" t="s">
        <v>182</v>
      </c>
      <c r="O57" s="2" t="s">
        <v>52</v>
      </c>
      <c r="P57" s="2" t="s">
        <v>52</v>
      </c>
      <c r="Q57" s="2" t="s">
        <v>154</v>
      </c>
      <c r="R57" s="2" t="s">
        <v>60</v>
      </c>
      <c r="S57" s="2" t="s">
        <v>61</v>
      </c>
      <c r="T57" s="2" t="s">
        <v>60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183</v>
      </c>
      <c r="AV57" s="3">
        <v>12</v>
      </c>
    </row>
    <row r="58" spans="1:48" ht="30" customHeight="1" x14ac:dyDescent="0.15">
      <c r="A58" s="8" t="s">
        <v>184</v>
      </c>
      <c r="B58" s="8" t="s">
        <v>185</v>
      </c>
      <c r="C58" s="8" t="s">
        <v>186</v>
      </c>
      <c r="D58" s="9">
        <v>45</v>
      </c>
      <c r="E58" s="11">
        <f>TRUNC(일위대가목록!E4,0)</f>
        <v>230</v>
      </c>
      <c r="F58" s="11">
        <f t="shared" si="5"/>
        <v>10350</v>
      </c>
      <c r="G58" s="11">
        <f>TRUNC(일위대가목록!F4,0)</f>
        <v>156</v>
      </c>
      <c r="H58" s="11">
        <f t="shared" si="6"/>
        <v>7020</v>
      </c>
      <c r="I58" s="11">
        <f>TRUNC(일위대가목록!G4,0)</f>
        <v>0</v>
      </c>
      <c r="J58" s="11">
        <f t="shared" si="7"/>
        <v>0</v>
      </c>
      <c r="K58" s="11">
        <f t="shared" si="8"/>
        <v>386</v>
      </c>
      <c r="L58" s="11">
        <f t="shared" si="9"/>
        <v>17370</v>
      </c>
      <c r="M58" s="8" t="s">
        <v>52</v>
      </c>
      <c r="N58" s="2" t="s">
        <v>187</v>
      </c>
      <c r="O58" s="2" t="s">
        <v>52</v>
      </c>
      <c r="P58" s="2" t="s">
        <v>52</v>
      </c>
      <c r="Q58" s="2" t="s">
        <v>154</v>
      </c>
      <c r="R58" s="2" t="s">
        <v>61</v>
      </c>
      <c r="S58" s="2" t="s">
        <v>60</v>
      </c>
      <c r="T58" s="2" t="s">
        <v>60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188</v>
      </c>
      <c r="AV58" s="3">
        <v>13</v>
      </c>
    </row>
    <row r="59" spans="1:48" ht="30" customHeight="1" x14ac:dyDescent="0.15">
      <c r="A59" s="8" t="s">
        <v>189</v>
      </c>
      <c r="B59" s="8" t="s">
        <v>190</v>
      </c>
      <c r="C59" s="8" t="s">
        <v>191</v>
      </c>
      <c r="D59" s="9">
        <v>11</v>
      </c>
      <c r="E59" s="11">
        <f>TRUNC(일위대가목록!E5,0)</f>
        <v>1170</v>
      </c>
      <c r="F59" s="11">
        <f t="shared" si="5"/>
        <v>12870</v>
      </c>
      <c r="G59" s="11">
        <f>TRUNC(일위대가목록!F5,0)</f>
        <v>23416</v>
      </c>
      <c r="H59" s="11">
        <f t="shared" si="6"/>
        <v>257576</v>
      </c>
      <c r="I59" s="11">
        <f>TRUNC(일위대가목록!G5,0)</f>
        <v>0</v>
      </c>
      <c r="J59" s="11">
        <f t="shared" si="7"/>
        <v>0</v>
      </c>
      <c r="K59" s="11">
        <f t="shared" si="8"/>
        <v>24586</v>
      </c>
      <c r="L59" s="11">
        <f t="shared" si="9"/>
        <v>270446</v>
      </c>
      <c r="M59" s="8" t="s">
        <v>52</v>
      </c>
      <c r="N59" s="2" t="s">
        <v>192</v>
      </c>
      <c r="O59" s="2" t="s">
        <v>52</v>
      </c>
      <c r="P59" s="2" t="s">
        <v>52</v>
      </c>
      <c r="Q59" s="2" t="s">
        <v>154</v>
      </c>
      <c r="R59" s="2" t="s">
        <v>61</v>
      </c>
      <c r="S59" s="2" t="s">
        <v>60</v>
      </c>
      <c r="T59" s="2" t="s">
        <v>60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193</v>
      </c>
      <c r="AV59" s="3">
        <v>14</v>
      </c>
    </row>
    <row r="60" spans="1:48" ht="30" customHeight="1" x14ac:dyDescent="0.15">
      <c r="A60" s="8" t="s">
        <v>194</v>
      </c>
      <c r="B60" s="8" t="s">
        <v>195</v>
      </c>
      <c r="C60" s="8" t="s">
        <v>125</v>
      </c>
      <c r="D60" s="9">
        <v>20</v>
      </c>
      <c r="E60" s="11">
        <f>TRUNC(단가대비표!O64,0)</f>
        <v>4887</v>
      </c>
      <c r="F60" s="11">
        <f t="shared" si="5"/>
        <v>97740</v>
      </c>
      <c r="G60" s="11">
        <f>TRUNC(단가대비표!P64,0)</f>
        <v>0</v>
      </c>
      <c r="H60" s="11">
        <f t="shared" si="6"/>
        <v>0</v>
      </c>
      <c r="I60" s="11">
        <f>TRUNC(단가대비표!V64,0)</f>
        <v>0</v>
      </c>
      <c r="J60" s="11">
        <f t="shared" si="7"/>
        <v>0</v>
      </c>
      <c r="K60" s="11">
        <f t="shared" si="8"/>
        <v>4887</v>
      </c>
      <c r="L60" s="11">
        <f t="shared" si="9"/>
        <v>97740</v>
      </c>
      <c r="M60" s="8" t="s">
        <v>52</v>
      </c>
      <c r="N60" s="2" t="s">
        <v>196</v>
      </c>
      <c r="O60" s="2" t="s">
        <v>52</v>
      </c>
      <c r="P60" s="2" t="s">
        <v>52</v>
      </c>
      <c r="Q60" s="2" t="s">
        <v>154</v>
      </c>
      <c r="R60" s="2" t="s">
        <v>60</v>
      </c>
      <c r="S60" s="2" t="s">
        <v>60</v>
      </c>
      <c r="T60" s="2" t="s">
        <v>61</v>
      </c>
      <c r="U60" s="3"/>
      <c r="V60" s="3"/>
      <c r="W60" s="3"/>
      <c r="X60" s="3">
        <v>1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197</v>
      </c>
      <c r="AV60" s="3">
        <v>15</v>
      </c>
    </row>
    <row r="61" spans="1:48" ht="30" customHeight="1" x14ac:dyDescent="0.15">
      <c r="A61" s="8" t="s">
        <v>194</v>
      </c>
      <c r="B61" s="8" t="s">
        <v>198</v>
      </c>
      <c r="C61" s="8" t="s">
        <v>125</v>
      </c>
      <c r="D61" s="9">
        <v>19</v>
      </c>
      <c r="E61" s="11">
        <f>TRUNC(단가대비표!O63,0)</f>
        <v>3999</v>
      </c>
      <c r="F61" s="11">
        <f t="shared" si="5"/>
        <v>75981</v>
      </c>
      <c r="G61" s="11">
        <f>TRUNC(단가대비표!P63,0)</f>
        <v>0</v>
      </c>
      <c r="H61" s="11">
        <f t="shared" si="6"/>
        <v>0</v>
      </c>
      <c r="I61" s="11">
        <f>TRUNC(단가대비표!V63,0)</f>
        <v>0</v>
      </c>
      <c r="J61" s="11">
        <f t="shared" si="7"/>
        <v>0</v>
      </c>
      <c r="K61" s="11">
        <f t="shared" si="8"/>
        <v>3999</v>
      </c>
      <c r="L61" s="11">
        <f t="shared" si="9"/>
        <v>75981</v>
      </c>
      <c r="M61" s="8" t="s">
        <v>52</v>
      </c>
      <c r="N61" s="2" t="s">
        <v>199</v>
      </c>
      <c r="O61" s="2" t="s">
        <v>52</v>
      </c>
      <c r="P61" s="2" t="s">
        <v>52</v>
      </c>
      <c r="Q61" s="2" t="s">
        <v>154</v>
      </c>
      <c r="R61" s="2" t="s">
        <v>60</v>
      </c>
      <c r="S61" s="2" t="s">
        <v>60</v>
      </c>
      <c r="T61" s="2" t="s">
        <v>61</v>
      </c>
      <c r="U61" s="3"/>
      <c r="V61" s="3"/>
      <c r="W61" s="3"/>
      <c r="X61" s="3">
        <v>1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200</v>
      </c>
      <c r="AV61" s="3">
        <v>16</v>
      </c>
    </row>
    <row r="62" spans="1:48" ht="30" customHeight="1" x14ac:dyDescent="0.15">
      <c r="A62" s="8" t="s">
        <v>194</v>
      </c>
      <c r="B62" s="8" t="s">
        <v>201</v>
      </c>
      <c r="C62" s="8" t="s">
        <v>125</v>
      </c>
      <c r="D62" s="9">
        <v>33</v>
      </c>
      <c r="E62" s="11">
        <f>TRUNC(단가대비표!O62,0)</f>
        <v>2289</v>
      </c>
      <c r="F62" s="11">
        <f t="shared" si="5"/>
        <v>75537</v>
      </c>
      <c r="G62" s="11">
        <f>TRUNC(단가대비표!P62,0)</f>
        <v>0</v>
      </c>
      <c r="H62" s="11">
        <f t="shared" si="6"/>
        <v>0</v>
      </c>
      <c r="I62" s="11">
        <f>TRUNC(단가대비표!V62,0)</f>
        <v>0</v>
      </c>
      <c r="J62" s="11">
        <f t="shared" si="7"/>
        <v>0</v>
      </c>
      <c r="K62" s="11">
        <f t="shared" si="8"/>
        <v>2289</v>
      </c>
      <c r="L62" s="11">
        <f t="shared" si="9"/>
        <v>75537</v>
      </c>
      <c r="M62" s="8" t="s">
        <v>52</v>
      </c>
      <c r="N62" s="2" t="s">
        <v>202</v>
      </c>
      <c r="O62" s="2" t="s">
        <v>52</v>
      </c>
      <c r="P62" s="2" t="s">
        <v>52</v>
      </c>
      <c r="Q62" s="2" t="s">
        <v>154</v>
      </c>
      <c r="R62" s="2" t="s">
        <v>60</v>
      </c>
      <c r="S62" s="2" t="s">
        <v>60</v>
      </c>
      <c r="T62" s="2" t="s">
        <v>61</v>
      </c>
      <c r="U62" s="3"/>
      <c r="V62" s="3"/>
      <c r="W62" s="3"/>
      <c r="X62" s="3">
        <v>1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203</v>
      </c>
      <c r="AV62" s="3">
        <v>17</v>
      </c>
    </row>
    <row r="63" spans="1:48" ht="30" customHeight="1" x14ac:dyDescent="0.15">
      <c r="A63" s="8" t="s">
        <v>194</v>
      </c>
      <c r="B63" s="8" t="s">
        <v>204</v>
      </c>
      <c r="C63" s="8" t="s">
        <v>125</v>
      </c>
      <c r="D63" s="9">
        <v>88</v>
      </c>
      <c r="E63" s="11">
        <f>TRUNC(단가대비표!O61,0)</f>
        <v>1381</v>
      </c>
      <c r="F63" s="11">
        <f t="shared" si="5"/>
        <v>121528</v>
      </c>
      <c r="G63" s="11">
        <f>TRUNC(단가대비표!P61,0)</f>
        <v>0</v>
      </c>
      <c r="H63" s="11">
        <f t="shared" si="6"/>
        <v>0</v>
      </c>
      <c r="I63" s="11">
        <f>TRUNC(단가대비표!V61,0)</f>
        <v>0</v>
      </c>
      <c r="J63" s="11">
        <f t="shared" si="7"/>
        <v>0</v>
      </c>
      <c r="K63" s="11">
        <f t="shared" si="8"/>
        <v>1381</v>
      </c>
      <c r="L63" s="11">
        <f t="shared" si="9"/>
        <v>121528</v>
      </c>
      <c r="M63" s="8" t="s">
        <v>52</v>
      </c>
      <c r="N63" s="2" t="s">
        <v>205</v>
      </c>
      <c r="O63" s="2" t="s">
        <v>52</v>
      </c>
      <c r="P63" s="2" t="s">
        <v>52</v>
      </c>
      <c r="Q63" s="2" t="s">
        <v>154</v>
      </c>
      <c r="R63" s="2" t="s">
        <v>60</v>
      </c>
      <c r="S63" s="2" t="s">
        <v>60</v>
      </c>
      <c r="T63" s="2" t="s">
        <v>61</v>
      </c>
      <c r="U63" s="3"/>
      <c r="V63" s="3"/>
      <c r="W63" s="3"/>
      <c r="X63" s="3">
        <v>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206</v>
      </c>
      <c r="AV63" s="3">
        <v>18</v>
      </c>
    </row>
    <row r="64" spans="1:48" ht="30" customHeight="1" x14ac:dyDescent="0.15">
      <c r="A64" s="8" t="s">
        <v>207</v>
      </c>
      <c r="B64" s="8" t="s">
        <v>208</v>
      </c>
      <c r="C64" s="8" t="s">
        <v>148</v>
      </c>
      <c r="D64" s="9">
        <v>1</v>
      </c>
      <c r="E64" s="11">
        <f>ROUNDDOWN(SUMIF(X51:X98, RIGHTB(N64, 1), F51:F98)*W64, 0)</f>
        <v>14789</v>
      </c>
      <c r="F64" s="11">
        <f t="shared" si="5"/>
        <v>14789</v>
      </c>
      <c r="G64" s="11">
        <v>0</v>
      </c>
      <c r="H64" s="11">
        <f t="shared" si="6"/>
        <v>0</v>
      </c>
      <c r="I64" s="11">
        <v>0</v>
      </c>
      <c r="J64" s="11">
        <f t="shared" si="7"/>
        <v>0</v>
      </c>
      <c r="K64" s="11">
        <f t="shared" si="8"/>
        <v>14789</v>
      </c>
      <c r="L64" s="11">
        <f t="shared" si="9"/>
        <v>14789</v>
      </c>
      <c r="M64" s="8" t="s">
        <v>52</v>
      </c>
      <c r="N64" s="2" t="s">
        <v>149</v>
      </c>
      <c r="O64" s="2" t="s">
        <v>52</v>
      </c>
      <c r="P64" s="2" t="s">
        <v>52</v>
      </c>
      <c r="Q64" s="2" t="s">
        <v>154</v>
      </c>
      <c r="R64" s="2" t="s">
        <v>60</v>
      </c>
      <c r="S64" s="2" t="s">
        <v>60</v>
      </c>
      <c r="T64" s="2" t="s">
        <v>60</v>
      </c>
      <c r="U64" s="3">
        <v>0</v>
      </c>
      <c r="V64" s="3">
        <v>0</v>
      </c>
      <c r="W64" s="3">
        <v>0.03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209</v>
      </c>
      <c r="AV64" s="3">
        <v>129</v>
      </c>
    </row>
    <row r="65" spans="1:48" ht="30" customHeight="1" x14ac:dyDescent="0.15">
      <c r="A65" s="8" t="s">
        <v>210</v>
      </c>
      <c r="B65" s="8" t="s">
        <v>211</v>
      </c>
      <c r="C65" s="8" t="s">
        <v>90</v>
      </c>
      <c r="D65" s="9">
        <v>5</v>
      </c>
      <c r="E65" s="11">
        <f>TRUNC(단가대비표!O73,0)</f>
        <v>6410</v>
      </c>
      <c r="F65" s="11">
        <f t="shared" si="5"/>
        <v>32050</v>
      </c>
      <c r="G65" s="11">
        <f>TRUNC(단가대비표!P73,0)</f>
        <v>0</v>
      </c>
      <c r="H65" s="11">
        <f t="shared" si="6"/>
        <v>0</v>
      </c>
      <c r="I65" s="11">
        <f>TRUNC(단가대비표!V73,0)</f>
        <v>0</v>
      </c>
      <c r="J65" s="11">
        <f t="shared" si="7"/>
        <v>0</v>
      </c>
      <c r="K65" s="11">
        <f t="shared" si="8"/>
        <v>6410</v>
      </c>
      <c r="L65" s="11">
        <f t="shared" si="9"/>
        <v>32050</v>
      </c>
      <c r="M65" s="8" t="s">
        <v>52</v>
      </c>
      <c r="N65" s="2" t="s">
        <v>212</v>
      </c>
      <c r="O65" s="2" t="s">
        <v>52</v>
      </c>
      <c r="P65" s="2" t="s">
        <v>52</v>
      </c>
      <c r="Q65" s="2" t="s">
        <v>154</v>
      </c>
      <c r="R65" s="2" t="s">
        <v>60</v>
      </c>
      <c r="S65" s="2" t="s">
        <v>60</v>
      </c>
      <c r="T65" s="2" t="s">
        <v>61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 t="s">
        <v>52</v>
      </c>
      <c r="AS65" s="2" t="s">
        <v>52</v>
      </c>
      <c r="AT65" s="3"/>
      <c r="AU65" s="2" t="s">
        <v>213</v>
      </c>
      <c r="AV65" s="3">
        <v>19</v>
      </c>
    </row>
    <row r="66" spans="1:48" ht="30" customHeight="1" x14ac:dyDescent="0.15">
      <c r="A66" s="8" t="s">
        <v>210</v>
      </c>
      <c r="B66" s="8" t="s">
        <v>214</v>
      </c>
      <c r="C66" s="8" t="s">
        <v>90</v>
      </c>
      <c r="D66" s="9">
        <v>14</v>
      </c>
      <c r="E66" s="11">
        <f>TRUNC(단가대비표!O72,0)</f>
        <v>5180</v>
      </c>
      <c r="F66" s="11">
        <f t="shared" si="5"/>
        <v>72520</v>
      </c>
      <c r="G66" s="11">
        <f>TRUNC(단가대비표!P72,0)</f>
        <v>0</v>
      </c>
      <c r="H66" s="11">
        <f t="shared" si="6"/>
        <v>0</v>
      </c>
      <c r="I66" s="11">
        <f>TRUNC(단가대비표!V72,0)</f>
        <v>0</v>
      </c>
      <c r="J66" s="11">
        <f t="shared" si="7"/>
        <v>0</v>
      </c>
      <c r="K66" s="11">
        <f t="shared" si="8"/>
        <v>5180</v>
      </c>
      <c r="L66" s="11">
        <f t="shared" si="9"/>
        <v>72520</v>
      </c>
      <c r="M66" s="8" t="s">
        <v>52</v>
      </c>
      <c r="N66" s="2" t="s">
        <v>215</v>
      </c>
      <c r="O66" s="2" t="s">
        <v>52</v>
      </c>
      <c r="P66" s="2" t="s">
        <v>52</v>
      </c>
      <c r="Q66" s="2" t="s">
        <v>154</v>
      </c>
      <c r="R66" s="2" t="s">
        <v>60</v>
      </c>
      <c r="S66" s="2" t="s">
        <v>60</v>
      </c>
      <c r="T66" s="2" t="s">
        <v>61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2" t="s">
        <v>52</v>
      </c>
      <c r="AS66" s="2" t="s">
        <v>52</v>
      </c>
      <c r="AT66" s="3"/>
      <c r="AU66" s="2" t="s">
        <v>216</v>
      </c>
      <c r="AV66" s="3">
        <v>20</v>
      </c>
    </row>
    <row r="67" spans="1:48" ht="30" customHeight="1" x14ac:dyDescent="0.15">
      <c r="A67" s="8" t="s">
        <v>210</v>
      </c>
      <c r="B67" s="8" t="s">
        <v>217</v>
      </c>
      <c r="C67" s="8" t="s">
        <v>90</v>
      </c>
      <c r="D67" s="9">
        <v>17</v>
      </c>
      <c r="E67" s="11">
        <f>TRUNC(단가대비표!O71,0)</f>
        <v>1860</v>
      </c>
      <c r="F67" s="11">
        <f t="shared" si="5"/>
        <v>31620</v>
      </c>
      <c r="G67" s="11">
        <f>TRUNC(단가대비표!P71,0)</f>
        <v>0</v>
      </c>
      <c r="H67" s="11">
        <f t="shared" si="6"/>
        <v>0</v>
      </c>
      <c r="I67" s="11">
        <f>TRUNC(단가대비표!V71,0)</f>
        <v>0</v>
      </c>
      <c r="J67" s="11">
        <f t="shared" si="7"/>
        <v>0</v>
      </c>
      <c r="K67" s="11">
        <f t="shared" si="8"/>
        <v>1860</v>
      </c>
      <c r="L67" s="11">
        <f t="shared" si="9"/>
        <v>31620</v>
      </c>
      <c r="M67" s="8" t="s">
        <v>52</v>
      </c>
      <c r="N67" s="2" t="s">
        <v>218</v>
      </c>
      <c r="O67" s="2" t="s">
        <v>52</v>
      </c>
      <c r="P67" s="2" t="s">
        <v>52</v>
      </c>
      <c r="Q67" s="2" t="s">
        <v>154</v>
      </c>
      <c r="R67" s="2" t="s">
        <v>60</v>
      </c>
      <c r="S67" s="2" t="s">
        <v>60</v>
      </c>
      <c r="T67" s="2" t="s">
        <v>61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" t="s">
        <v>52</v>
      </c>
      <c r="AS67" s="2" t="s">
        <v>52</v>
      </c>
      <c r="AT67" s="3"/>
      <c r="AU67" s="2" t="s">
        <v>219</v>
      </c>
      <c r="AV67" s="3">
        <v>21</v>
      </c>
    </row>
    <row r="68" spans="1:48" ht="30" customHeight="1" x14ac:dyDescent="0.15">
      <c r="A68" s="8" t="s">
        <v>210</v>
      </c>
      <c r="B68" s="8" t="s">
        <v>220</v>
      </c>
      <c r="C68" s="8" t="s">
        <v>90</v>
      </c>
      <c r="D68" s="9">
        <v>55</v>
      </c>
      <c r="E68" s="11">
        <f>TRUNC(단가대비표!O70,0)</f>
        <v>1290</v>
      </c>
      <c r="F68" s="11">
        <f t="shared" si="5"/>
        <v>70950</v>
      </c>
      <c r="G68" s="11">
        <f>TRUNC(단가대비표!P70,0)</f>
        <v>0</v>
      </c>
      <c r="H68" s="11">
        <f t="shared" si="6"/>
        <v>0</v>
      </c>
      <c r="I68" s="11">
        <f>TRUNC(단가대비표!V70,0)</f>
        <v>0</v>
      </c>
      <c r="J68" s="11">
        <f t="shared" si="7"/>
        <v>0</v>
      </c>
      <c r="K68" s="11">
        <f t="shared" si="8"/>
        <v>1290</v>
      </c>
      <c r="L68" s="11">
        <f t="shared" si="9"/>
        <v>70950</v>
      </c>
      <c r="M68" s="8" t="s">
        <v>52</v>
      </c>
      <c r="N68" s="2" t="s">
        <v>221</v>
      </c>
      <c r="O68" s="2" t="s">
        <v>52</v>
      </c>
      <c r="P68" s="2" t="s">
        <v>52</v>
      </c>
      <c r="Q68" s="2" t="s">
        <v>154</v>
      </c>
      <c r="R68" s="2" t="s">
        <v>60</v>
      </c>
      <c r="S68" s="2" t="s">
        <v>60</v>
      </c>
      <c r="T68" s="2" t="s">
        <v>61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" t="s">
        <v>52</v>
      </c>
      <c r="AS68" s="2" t="s">
        <v>52</v>
      </c>
      <c r="AT68" s="3"/>
      <c r="AU68" s="2" t="s">
        <v>222</v>
      </c>
      <c r="AV68" s="3">
        <v>22</v>
      </c>
    </row>
    <row r="69" spans="1:48" ht="30" customHeight="1" x14ac:dyDescent="0.15">
      <c r="A69" s="8" t="s">
        <v>210</v>
      </c>
      <c r="B69" s="8" t="s">
        <v>223</v>
      </c>
      <c r="C69" s="8" t="s">
        <v>90</v>
      </c>
      <c r="D69" s="9">
        <v>12</v>
      </c>
      <c r="E69" s="11">
        <f>TRUNC(단가대비표!O77,0)</f>
        <v>12880</v>
      </c>
      <c r="F69" s="11">
        <f t="shared" si="5"/>
        <v>154560</v>
      </c>
      <c r="G69" s="11">
        <f>TRUNC(단가대비표!P77,0)</f>
        <v>0</v>
      </c>
      <c r="H69" s="11">
        <f t="shared" si="6"/>
        <v>0</v>
      </c>
      <c r="I69" s="11">
        <f>TRUNC(단가대비표!V77,0)</f>
        <v>0</v>
      </c>
      <c r="J69" s="11">
        <f t="shared" si="7"/>
        <v>0</v>
      </c>
      <c r="K69" s="11">
        <f t="shared" si="8"/>
        <v>12880</v>
      </c>
      <c r="L69" s="11">
        <f t="shared" si="9"/>
        <v>154560</v>
      </c>
      <c r="M69" s="8" t="s">
        <v>52</v>
      </c>
      <c r="N69" s="2" t="s">
        <v>224</v>
      </c>
      <c r="O69" s="2" t="s">
        <v>52</v>
      </c>
      <c r="P69" s="2" t="s">
        <v>52</v>
      </c>
      <c r="Q69" s="2" t="s">
        <v>154</v>
      </c>
      <c r="R69" s="2" t="s">
        <v>60</v>
      </c>
      <c r="S69" s="2" t="s">
        <v>60</v>
      </c>
      <c r="T69" s="2" t="s">
        <v>61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2" t="s">
        <v>52</v>
      </c>
      <c r="AS69" s="2" t="s">
        <v>52</v>
      </c>
      <c r="AT69" s="3"/>
      <c r="AU69" s="2" t="s">
        <v>225</v>
      </c>
      <c r="AV69" s="3">
        <v>23</v>
      </c>
    </row>
    <row r="70" spans="1:48" ht="30" customHeight="1" x14ac:dyDescent="0.15">
      <c r="A70" s="8" t="s">
        <v>210</v>
      </c>
      <c r="B70" s="8" t="s">
        <v>226</v>
      </c>
      <c r="C70" s="8" t="s">
        <v>90</v>
      </c>
      <c r="D70" s="9">
        <v>5</v>
      </c>
      <c r="E70" s="11">
        <f>TRUNC(단가대비표!O76,0)</f>
        <v>10000</v>
      </c>
      <c r="F70" s="11">
        <f t="shared" si="5"/>
        <v>50000</v>
      </c>
      <c r="G70" s="11">
        <f>TRUNC(단가대비표!P76,0)</f>
        <v>0</v>
      </c>
      <c r="H70" s="11">
        <f t="shared" si="6"/>
        <v>0</v>
      </c>
      <c r="I70" s="11">
        <f>TRUNC(단가대비표!V76,0)</f>
        <v>0</v>
      </c>
      <c r="J70" s="11">
        <f t="shared" si="7"/>
        <v>0</v>
      </c>
      <c r="K70" s="11">
        <f t="shared" si="8"/>
        <v>10000</v>
      </c>
      <c r="L70" s="11">
        <f t="shared" si="9"/>
        <v>50000</v>
      </c>
      <c r="M70" s="8" t="s">
        <v>52</v>
      </c>
      <c r="N70" s="2" t="s">
        <v>227</v>
      </c>
      <c r="O70" s="2" t="s">
        <v>52</v>
      </c>
      <c r="P70" s="2" t="s">
        <v>52</v>
      </c>
      <c r="Q70" s="2" t="s">
        <v>154</v>
      </c>
      <c r="R70" s="2" t="s">
        <v>60</v>
      </c>
      <c r="S70" s="2" t="s">
        <v>60</v>
      </c>
      <c r="T70" s="2" t="s">
        <v>61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2" t="s">
        <v>52</v>
      </c>
      <c r="AS70" s="2" t="s">
        <v>52</v>
      </c>
      <c r="AT70" s="3"/>
      <c r="AU70" s="2" t="s">
        <v>228</v>
      </c>
      <c r="AV70" s="3">
        <v>24</v>
      </c>
    </row>
    <row r="71" spans="1:48" ht="30" customHeight="1" x14ac:dyDescent="0.15">
      <c r="A71" s="8" t="s">
        <v>210</v>
      </c>
      <c r="B71" s="8" t="s">
        <v>229</v>
      </c>
      <c r="C71" s="8" t="s">
        <v>90</v>
      </c>
      <c r="D71" s="9">
        <v>17</v>
      </c>
      <c r="E71" s="11">
        <f>TRUNC(단가대비표!O75,0)</f>
        <v>4760</v>
      </c>
      <c r="F71" s="11">
        <f t="shared" si="5"/>
        <v>80920</v>
      </c>
      <c r="G71" s="11">
        <f>TRUNC(단가대비표!P75,0)</f>
        <v>0</v>
      </c>
      <c r="H71" s="11">
        <f t="shared" si="6"/>
        <v>0</v>
      </c>
      <c r="I71" s="11">
        <f>TRUNC(단가대비표!V75,0)</f>
        <v>0</v>
      </c>
      <c r="J71" s="11">
        <f t="shared" si="7"/>
        <v>0</v>
      </c>
      <c r="K71" s="11">
        <f t="shared" si="8"/>
        <v>4760</v>
      </c>
      <c r="L71" s="11">
        <f t="shared" si="9"/>
        <v>80920</v>
      </c>
      <c r="M71" s="8" t="s">
        <v>52</v>
      </c>
      <c r="N71" s="2" t="s">
        <v>230</v>
      </c>
      <c r="O71" s="2" t="s">
        <v>52</v>
      </c>
      <c r="P71" s="2" t="s">
        <v>52</v>
      </c>
      <c r="Q71" s="2" t="s">
        <v>154</v>
      </c>
      <c r="R71" s="2" t="s">
        <v>60</v>
      </c>
      <c r="S71" s="2" t="s">
        <v>60</v>
      </c>
      <c r="T71" s="2" t="s">
        <v>61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2" t="s">
        <v>52</v>
      </c>
      <c r="AS71" s="2" t="s">
        <v>52</v>
      </c>
      <c r="AT71" s="3"/>
      <c r="AU71" s="2" t="s">
        <v>231</v>
      </c>
      <c r="AV71" s="3">
        <v>25</v>
      </c>
    </row>
    <row r="72" spans="1:48" ht="30" customHeight="1" x14ac:dyDescent="0.15">
      <c r="A72" s="8" t="s">
        <v>210</v>
      </c>
      <c r="B72" s="8" t="s">
        <v>232</v>
      </c>
      <c r="C72" s="8" t="s">
        <v>90</v>
      </c>
      <c r="D72" s="9">
        <v>4</v>
      </c>
      <c r="E72" s="11">
        <f>TRUNC(단가대비표!O74,0)</f>
        <v>3280</v>
      </c>
      <c r="F72" s="11">
        <f t="shared" si="5"/>
        <v>13120</v>
      </c>
      <c r="G72" s="11">
        <f>TRUNC(단가대비표!P74,0)</f>
        <v>0</v>
      </c>
      <c r="H72" s="11">
        <f t="shared" si="6"/>
        <v>0</v>
      </c>
      <c r="I72" s="11">
        <f>TRUNC(단가대비표!V74,0)</f>
        <v>0</v>
      </c>
      <c r="J72" s="11">
        <f t="shared" si="7"/>
        <v>0</v>
      </c>
      <c r="K72" s="11">
        <f t="shared" si="8"/>
        <v>3280</v>
      </c>
      <c r="L72" s="11">
        <f t="shared" si="9"/>
        <v>13120</v>
      </c>
      <c r="M72" s="8" t="s">
        <v>52</v>
      </c>
      <c r="N72" s="2" t="s">
        <v>233</v>
      </c>
      <c r="O72" s="2" t="s">
        <v>52</v>
      </c>
      <c r="P72" s="2" t="s">
        <v>52</v>
      </c>
      <c r="Q72" s="2" t="s">
        <v>154</v>
      </c>
      <c r="R72" s="2" t="s">
        <v>60</v>
      </c>
      <c r="S72" s="2" t="s">
        <v>60</v>
      </c>
      <c r="T72" s="2" t="s">
        <v>61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 t="s">
        <v>52</v>
      </c>
      <c r="AS72" s="2" t="s">
        <v>52</v>
      </c>
      <c r="AT72" s="3"/>
      <c r="AU72" s="2" t="s">
        <v>234</v>
      </c>
      <c r="AV72" s="3">
        <v>26</v>
      </c>
    </row>
    <row r="73" spans="1:48" ht="30" customHeight="1" x14ac:dyDescent="0.15">
      <c r="A73" s="8" t="s">
        <v>210</v>
      </c>
      <c r="B73" s="8" t="s">
        <v>235</v>
      </c>
      <c r="C73" s="8" t="s">
        <v>90</v>
      </c>
      <c r="D73" s="9">
        <v>2</v>
      </c>
      <c r="E73" s="11">
        <f>TRUNC(단가대비표!O81,0)</f>
        <v>6850</v>
      </c>
      <c r="F73" s="11">
        <f t="shared" si="5"/>
        <v>13700</v>
      </c>
      <c r="G73" s="11">
        <f>TRUNC(단가대비표!P81,0)</f>
        <v>0</v>
      </c>
      <c r="H73" s="11">
        <f t="shared" si="6"/>
        <v>0</v>
      </c>
      <c r="I73" s="11">
        <f>TRUNC(단가대비표!V81,0)</f>
        <v>0</v>
      </c>
      <c r="J73" s="11">
        <f t="shared" si="7"/>
        <v>0</v>
      </c>
      <c r="K73" s="11">
        <f t="shared" si="8"/>
        <v>6850</v>
      </c>
      <c r="L73" s="11">
        <f t="shared" si="9"/>
        <v>13700</v>
      </c>
      <c r="M73" s="8" t="s">
        <v>52</v>
      </c>
      <c r="N73" s="2" t="s">
        <v>236</v>
      </c>
      <c r="O73" s="2" t="s">
        <v>52</v>
      </c>
      <c r="P73" s="2" t="s">
        <v>52</v>
      </c>
      <c r="Q73" s="2" t="s">
        <v>154</v>
      </c>
      <c r="R73" s="2" t="s">
        <v>60</v>
      </c>
      <c r="S73" s="2" t="s">
        <v>60</v>
      </c>
      <c r="T73" s="2" t="s">
        <v>61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2" t="s">
        <v>52</v>
      </c>
      <c r="AS73" s="2" t="s">
        <v>52</v>
      </c>
      <c r="AT73" s="3"/>
      <c r="AU73" s="2" t="s">
        <v>237</v>
      </c>
      <c r="AV73" s="3">
        <v>27</v>
      </c>
    </row>
    <row r="74" spans="1:48" ht="30" customHeight="1" x14ac:dyDescent="0.15">
      <c r="A74" s="8" t="s">
        <v>210</v>
      </c>
      <c r="B74" s="8" t="s">
        <v>238</v>
      </c>
      <c r="C74" s="8" t="s">
        <v>90</v>
      </c>
      <c r="D74" s="9">
        <v>1</v>
      </c>
      <c r="E74" s="11">
        <f>TRUNC(단가대비표!O80,0)</f>
        <v>4880</v>
      </c>
      <c r="F74" s="11">
        <f t="shared" si="5"/>
        <v>4880</v>
      </c>
      <c r="G74" s="11">
        <f>TRUNC(단가대비표!P80,0)</f>
        <v>0</v>
      </c>
      <c r="H74" s="11">
        <f t="shared" si="6"/>
        <v>0</v>
      </c>
      <c r="I74" s="11">
        <f>TRUNC(단가대비표!V80,0)</f>
        <v>0</v>
      </c>
      <c r="J74" s="11">
        <f t="shared" si="7"/>
        <v>0</v>
      </c>
      <c r="K74" s="11">
        <f t="shared" si="8"/>
        <v>4880</v>
      </c>
      <c r="L74" s="11">
        <f t="shared" si="9"/>
        <v>4880</v>
      </c>
      <c r="M74" s="8" t="s">
        <v>52</v>
      </c>
      <c r="N74" s="2" t="s">
        <v>239</v>
      </c>
      <c r="O74" s="2" t="s">
        <v>52</v>
      </c>
      <c r="P74" s="2" t="s">
        <v>52</v>
      </c>
      <c r="Q74" s="2" t="s">
        <v>154</v>
      </c>
      <c r="R74" s="2" t="s">
        <v>60</v>
      </c>
      <c r="S74" s="2" t="s">
        <v>60</v>
      </c>
      <c r="T74" s="2" t="s">
        <v>61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240</v>
      </c>
      <c r="AV74" s="3">
        <v>28</v>
      </c>
    </row>
    <row r="75" spans="1:48" ht="30" customHeight="1" x14ac:dyDescent="0.15">
      <c r="A75" s="8" t="s">
        <v>210</v>
      </c>
      <c r="B75" s="8" t="s">
        <v>241</v>
      </c>
      <c r="C75" s="8" t="s">
        <v>90</v>
      </c>
      <c r="D75" s="9">
        <v>4</v>
      </c>
      <c r="E75" s="11">
        <f>TRUNC(단가대비표!O79,0)</f>
        <v>2110</v>
      </c>
      <c r="F75" s="11">
        <f t="shared" si="5"/>
        <v>8440</v>
      </c>
      <c r="G75" s="11">
        <f>TRUNC(단가대비표!P79,0)</f>
        <v>0</v>
      </c>
      <c r="H75" s="11">
        <f t="shared" si="6"/>
        <v>0</v>
      </c>
      <c r="I75" s="11">
        <f>TRUNC(단가대비표!V79,0)</f>
        <v>0</v>
      </c>
      <c r="J75" s="11">
        <f t="shared" si="7"/>
        <v>0</v>
      </c>
      <c r="K75" s="11">
        <f t="shared" si="8"/>
        <v>2110</v>
      </c>
      <c r="L75" s="11">
        <f t="shared" si="9"/>
        <v>8440</v>
      </c>
      <c r="M75" s="8" t="s">
        <v>52</v>
      </c>
      <c r="N75" s="2" t="s">
        <v>242</v>
      </c>
      <c r="O75" s="2" t="s">
        <v>52</v>
      </c>
      <c r="P75" s="2" t="s">
        <v>52</v>
      </c>
      <c r="Q75" s="2" t="s">
        <v>154</v>
      </c>
      <c r="R75" s="2" t="s">
        <v>60</v>
      </c>
      <c r="S75" s="2" t="s">
        <v>60</v>
      </c>
      <c r="T75" s="2" t="s">
        <v>61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243</v>
      </c>
      <c r="AV75" s="3">
        <v>29</v>
      </c>
    </row>
    <row r="76" spans="1:48" ht="30" customHeight="1" x14ac:dyDescent="0.15">
      <c r="A76" s="8" t="s">
        <v>210</v>
      </c>
      <c r="B76" s="8" t="s">
        <v>244</v>
      </c>
      <c r="C76" s="8" t="s">
        <v>90</v>
      </c>
      <c r="D76" s="9">
        <v>2</v>
      </c>
      <c r="E76" s="11">
        <f>TRUNC(단가대비표!O78,0)</f>
        <v>1730</v>
      </c>
      <c r="F76" s="11">
        <f t="shared" si="5"/>
        <v>3460</v>
      </c>
      <c r="G76" s="11">
        <f>TRUNC(단가대비표!P78,0)</f>
        <v>0</v>
      </c>
      <c r="H76" s="11">
        <f t="shared" si="6"/>
        <v>0</v>
      </c>
      <c r="I76" s="11">
        <f>TRUNC(단가대비표!V78,0)</f>
        <v>0</v>
      </c>
      <c r="J76" s="11">
        <f t="shared" si="7"/>
        <v>0</v>
      </c>
      <c r="K76" s="11">
        <f t="shared" si="8"/>
        <v>1730</v>
      </c>
      <c r="L76" s="11">
        <f t="shared" si="9"/>
        <v>3460</v>
      </c>
      <c r="M76" s="8" t="s">
        <v>52</v>
      </c>
      <c r="N76" s="2" t="s">
        <v>245</v>
      </c>
      <c r="O76" s="2" t="s">
        <v>52</v>
      </c>
      <c r="P76" s="2" t="s">
        <v>52</v>
      </c>
      <c r="Q76" s="2" t="s">
        <v>154</v>
      </c>
      <c r="R76" s="2" t="s">
        <v>60</v>
      </c>
      <c r="S76" s="2" t="s">
        <v>60</v>
      </c>
      <c r="T76" s="2" t="s">
        <v>61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246</v>
      </c>
      <c r="AV76" s="3">
        <v>30</v>
      </c>
    </row>
    <row r="77" spans="1:48" ht="30" customHeight="1" x14ac:dyDescent="0.15">
      <c r="A77" s="8" t="s">
        <v>210</v>
      </c>
      <c r="B77" s="8" t="s">
        <v>247</v>
      </c>
      <c r="C77" s="8" t="s">
        <v>90</v>
      </c>
      <c r="D77" s="9">
        <v>4</v>
      </c>
      <c r="E77" s="11">
        <f>TRUNC(단가대비표!O83,0)</f>
        <v>6668</v>
      </c>
      <c r="F77" s="11">
        <f t="shared" si="5"/>
        <v>26672</v>
      </c>
      <c r="G77" s="11">
        <f>TRUNC(단가대비표!P83,0)</f>
        <v>0</v>
      </c>
      <c r="H77" s="11">
        <f t="shared" si="6"/>
        <v>0</v>
      </c>
      <c r="I77" s="11">
        <f>TRUNC(단가대비표!V83,0)</f>
        <v>0</v>
      </c>
      <c r="J77" s="11">
        <f t="shared" si="7"/>
        <v>0</v>
      </c>
      <c r="K77" s="11">
        <f t="shared" si="8"/>
        <v>6668</v>
      </c>
      <c r="L77" s="11">
        <f t="shared" si="9"/>
        <v>26672</v>
      </c>
      <c r="M77" s="8" t="s">
        <v>52</v>
      </c>
      <c r="N77" s="2" t="s">
        <v>248</v>
      </c>
      <c r="O77" s="2" t="s">
        <v>52</v>
      </c>
      <c r="P77" s="2" t="s">
        <v>52</v>
      </c>
      <c r="Q77" s="2" t="s">
        <v>154</v>
      </c>
      <c r="R77" s="2" t="s">
        <v>60</v>
      </c>
      <c r="S77" s="2" t="s">
        <v>60</v>
      </c>
      <c r="T77" s="2" t="s">
        <v>61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249</v>
      </c>
      <c r="AV77" s="3">
        <v>31</v>
      </c>
    </row>
    <row r="78" spans="1:48" ht="30" customHeight="1" x14ac:dyDescent="0.15">
      <c r="A78" s="8" t="s">
        <v>210</v>
      </c>
      <c r="B78" s="8" t="s">
        <v>250</v>
      </c>
      <c r="C78" s="8" t="s">
        <v>90</v>
      </c>
      <c r="D78" s="9">
        <v>20</v>
      </c>
      <c r="E78" s="11">
        <f>TRUNC(단가대비표!O82,0)</f>
        <v>4250</v>
      </c>
      <c r="F78" s="11">
        <f t="shared" si="5"/>
        <v>85000</v>
      </c>
      <c r="G78" s="11">
        <f>TRUNC(단가대비표!P82,0)</f>
        <v>0</v>
      </c>
      <c r="H78" s="11">
        <f t="shared" si="6"/>
        <v>0</v>
      </c>
      <c r="I78" s="11">
        <f>TRUNC(단가대비표!V82,0)</f>
        <v>0</v>
      </c>
      <c r="J78" s="11">
        <f t="shared" si="7"/>
        <v>0</v>
      </c>
      <c r="K78" s="11">
        <f t="shared" si="8"/>
        <v>4250</v>
      </c>
      <c r="L78" s="11">
        <f t="shared" si="9"/>
        <v>85000</v>
      </c>
      <c r="M78" s="8" t="s">
        <v>52</v>
      </c>
      <c r="N78" s="2" t="s">
        <v>251</v>
      </c>
      <c r="O78" s="2" t="s">
        <v>52</v>
      </c>
      <c r="P78" s="2" t="s">
        <v>52</v>
      </c>
      <c r="Q78" s="2" t="s">
        <v>154</v>
      </c>
      <c r="R78" s="2" t="s">
        <v>60</v>
      </c>
      <c r="S78" s="2" t="s">
        <v>60</v>
      </c>
      <c r="T78" s="2" t="s">
        <v>61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252</v>
      </c>
      <c r="AV78" s="3">
        <v>32</v>
      </c>
    </row>
    <row r="79" spans="1:48" ht="30" customHeight="1" x14ac:dyDescent="0.15">
      <c r="A79" s="8" t="s">
        <v>210</v>
      </c>
      <c r="B79" s="8" t="s">
        <v>253</v>
      </c>
      <c r="C79" s="8" t="s">
        <v>90</v>
      </c>
      <c r="D79" s="9">
        <v>1</v>
      </c>
      <c r="E79" s="11">
        <f>TRUNC(단가대비표!O85,0)</f>
        <v>4160</v>
      </c>
      <c r="F79" s="11">
        <f t="shared" si="5"/>
        <v>4160</v>
      </c>
      <c r="G79" s="11">
        <f>TRUNC(단가대비표!P85,0)</f>
        <v>0</v>
      </c>
      <c r="H79" s="11">
        <f t="shared" si="6"/>
        <v>0</v>
      </c>
      <c r="I79" s="11">
        <f>TRUNC(단가대비표!V85,0)</f>
        <v>0</v>
      </c>
      <c r="J79" s="11">
        <f t="shared" si="7"/>
        <v>0</v>
      </c>
      <c r="K79" s="11">
        <f t="shared" si="8"/>
        <v>4160</v>
      </c>
      <c r="L79" s="11">
        <f t="shared" si="9"/>
        <v>4160</v>
      </c>
      <c r="M79" s="8" t="s">
        <v>52</v>
      </c>
      <c r="N79" s="2" t="s">
        <v>254</v>
      </c>
      <c r="O79" s="2" t="s">
        <v>52</v>
      </c>
      <c r="P79" s="2" t="s">
        <v>52</v>
      </c>
      <c r="Q79" s="2" t="s">
        <v>154</v>
      </c>
      <c r="R79" s="2" t="s">
        <v>60</v>
      </c>
      <c r="S79" s="2" t="s">
        <v>60</v>
      </c>
      <c r="T79" s="2" t="s">
        <v>61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255</v>
      </c>
      <c r="AV79" s="3">
        <v>33</v>
      </c>
    </row>
    <row r="80" spans="1:48" ht="30" customHeight="1" x14ac:dyDescent="0.15">
      <c r="A80" s="8" t="s">
        <v>210</v>
      </c>
      <c r="B80" s="8" t="s">
        <v>256</v>
      </c>
      <c r="C80" s="8" t="s">
        <v>90</v>
      </c>
      <c r="D80" s="9">
        <v>25</v>
      </c>
      <c r="E80" s="11">
        <f>TRUNC(단가대비표!O84,0)</f>
        <v>3370</v>
      </c>
      <c r="F80" s="11">
        <f t="shared" si="5"/>
        <v>84250</v>
      </c>
      <c r="G80" s="11">
        <f>TRUNC(단가대비표!P84,0)</f>
        <v>0</v>
      </c>
      <c r="H80" s="11">
        <f t="shared" si="6"/>
        <v>0</v>
      </c>
      <c r="I80" s="11">
        <f>TRUNC(단가대비표!V84,0)</f>
        <v>0</v>
      </c>
      <c r="J80" s="11">
        <f t="shared" si="7"/>
        <v>0</v>
      </c>
      <c r="K80" s="11">
        <f t="shared" si="8"/>
        <v>3370</v>
      </c>
      <c r="L80" s="11">
        <f t="shared" si="9"/>
        <v>84250</v>
      </c>
      <c r="M80" s="8" t="s">
        <v>52</v>
      </c>
      <c r="N80" s="2" t="s">
        <v>257</v>
      </c>
      <c r="O80" s="2" t="s">
        <v>52</v>
      </c>
      <c r="P80" s="2" t="s">
        <v>52</v>
      </c>
      <c r="Q80" s="2" t="s">
        <v>154</v>
      </c>
      <c r="R80" s="2" t="s">
        <v>60</v>
      </c>
      <c r="S80" s="2" t="s">
        <v>60</v>
      </c>
      <c r="T80" s="2" t="s">
        <v>61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258</v>
      </c>
      <c r="AV80" s="3">
        <v>34</v>
      </c>
    </row>
    <row r="81" spans="1:48" ht="30" customHeight="1" x14ac:dyDescent="0.15">
      <c r="A81" s="8" t="s">
        <v>167</v>
      </c>
      <c r="B81" s="8" t="s">
        <v>259</v>
      </c>
      <c r="C81" s="8" t="s">
        <v>90</v>
      </c>
      <c r="D81" s="9">
        <v>2</v>
      </c>
      <c r="E81" s="11">
        <f>TRUNC(단가대비표!O57,0)</f>
        <v>22400</v>
      </c>
      <c r="F81" s="11">
        <f t="shared" si="5"/>
        <v>44800</v>
      </c>
      <c r="G81" s="11">
        <f>TRUNC(단가대비표!P57,0)</f>
        <v>0</v>
      </c>
      <c r="H81" s="11">
        <f t="shared" si="6"/>
        <v>0</v>
      </c>
      <c r="I81" s="11">
        <f>TRUNC(단가대비표!V57,0)</f>
        <v>0</v>
      </c>
      <c r="J81" s="11">
        <f t="shared" si="7"/>
        <v>0</v>
      </c>
      <c r="K81" s="11">
        <f t="shared" si="8"/>
        <v>22400</v>
      </c>
      <c r="L81" s="11">
        <f t="shared" si="9"/>
        <v>44800</v>
      </c>
      <c r="M81" s="8" t="s">
        <v>52</v>
      </c>
      <c r="N81" s="2" t="s">
        <v>260</v>
      </c>
      <c r="O81" s="2" t="s">
        <v>52</v>
      </c>
      <c r="P81" s="2" t="s">
        <v>52</v>
      </c>
      <c r="Q81" s="2" t="s">
        <v>154</v>
      </c>
      <c r="R81" s="2" t="s">
        <v>60</v>
      </c>
      <c r="S81" s="2" t="s">
        <v>60</v>
      </c>
      <c r="T81" s="2" t="s">
        <v>61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261</v>
      </c>
      <c r="AV81" s="3">
        <v>35</v>
      </c>
    </row>
    <row r="82" spans="1:48" ht="30" customHeight="1" x14ac:dyDescent="0.15">
      <c r="A82" s="8" t="s">
        <v>167</v>
      </c>
      <c r="B82" s="8" t="s">
        <v>262</v>
      </c>
      <c r="C82" s="8" t="s">
        <v>90</v>
      </c>
      <c r="D82" s="9">
        <v>4</v>
      </c>
      <c r="E82" s="11">
        <f>TRUNC(단가대비표!O56,0)</f>
        <v>12800</v>
      </c>
      <c r="F82" s="11">
        <f t="shared" si="5"/>
        <v>51200</v>
      </c>
      <c r="G82" s="11">
        <f>TRUNC(단가대비표!P56,0)</f>
        <v>0</v>
      </c>
      <c r="H82" s="11">
        <f t="shared" si="6"/>
        <v>0</v>
      </c>
      <c r="I82" s="11">
        <f>TRUNC(단가대비표!V56,0)</f>
        <v>0</v>
      </c>
      <c r="J82" s="11">
        <f t="shared" si="7"/>
        <v>0</v>
      </c>
      <c r="K82" s="11">
        <f t="shared" si="8"/>
        <v>12800</v>
      </c>
      <c r="L82" s="11">
        <f t="shared" si="9"/>
        <v>51200</v>
      </c>
      <c r="M82" s="8" t="s">
        <v>52</v>
      </c>
      <c r="N82" s="2" t="s">
        <v>263</v>
      </c>
      <c r="O82" s="2" t="s">
        <v>52</v>
      </c>
      <c r="P82" s="2" t="s">
        <v>52</v>
      </c>
      <c r="Q82" s="2" t="s">
        <v>154</v>
      </c>
      <c r="R82" s="2" t="s">
        <v>60</v>
      </c>
      <c r="S82" s="2" t="s">
        <v>60</v>
      </c>
      <c r="T82" s="2" t="s">
        <v>61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264</v>
      </c>
      <c r="AV82" s="3">
        <v>36</v>
      </c>
    </row>
    <row r="83" spans="1:48" ht="30" customHeight="1" x14ac:dyDescent="0.15">
      <c r="A83" s="8" t="s">
        <v>265</v>
      </c>
      <c r="B83" s="8" t="s">
        <v>266</v>
      </c>
      <c r="C83" s="8" t="s">
        <v>90</v>
      </c>
      <c r="D83" s="9">
        <v>2</v>
      </c>
      <c r="E83" s="11">
        <f>TRUNC(단가대비표!O59,0)</f>
        <v>39100</v>
      </c>
      <c r="F83" s="11">
        <f t="shared" si="5"/>
        <v>78200</v>
      </c>
      <c r="G83" s="11">
        <f>TRUNC(단가대비표!P59,0)</f>
        <v>0</v>
      </c>
      <c r="H83" s="11">
        <f t="shared" si="6"/>
        <v>0</v>
      </c>
      <c r="I83" s="11">
        <f>TRUNC(단가대비표!V59,0)</f>
        <v>0</v>
      </c>
      <c r="J83" s="11">
        <f t="shared" si="7"/>
        <v>0</v>
      </c>
      <c r="K83" s="11">
        <f t="shared" si="8"/>
        <v>39100</v>
      </c>
      <c r="L83" s="11">
        <f t="shared" si="9"/>
        <v>78200</v>
      </c>
      <c r="M83" s="8" t="s">
        <v>52</v>
      </c>
      <c r="N83" s="2" t="s">
        <v>267</v>
      </c>
      <c r="O83" s="2" t="s">
        <v>52</v>
      </c>
      <c r="P83" s="2" t="s">
        <v>52</v>
      </c>
      <c r="Q83" s="2" t="s">
        <v>154</v>
      </c>
      <c r="R83" s="2" t="s">
        <v>60</v>
      </c>
      <c r="S83" s="2" t="s">
        <v>60</v>
      </c>
      <c r="T83" s="2" t="s">
        <v>61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268</v>
      </c>
      <c r="AV83" s="3">
        <v>37</v>
      </c>
    </row>
    <row r="84" spans="1:48" ht="30" customHeight="1" x14ac:dyDescent="0.15">
      <c r="A84" s="8" t="s">
        <v>269</v>
      </c>
      <c r="B84" s="8" t="s">
        <v>270</v>
      </c>
      <c r="C84" s="8" t="s">
        <v>90</v>
      </c>
      <c r="D84" s="9">
        <v>2</v>
      </c>
      <c r="E84" s="11">
        <f>TRUNC(단가대비표!O105,0)</f>
        <v>18480</v>
      </c>
      <c r="F84" s="11">
        <f t="shared" si="5"/>
        <v>36960</v>
      </c>
      <c r="G84" s="11">
        <f>TRUNC(단가대비표!P105,0)</f>
        <v>0</v>
      </c>
      <c r="H84" s="11">
        <f t="shared" si="6"/>
        <v>0</v>
      </c>
      <c r="I84" s="11">
        <f>TRUNC(단가대비표!V105,0)</f>
        <v>0</v>
      </c>
      <c r="J84" s="11">
        <f t="shared" si="7"/>
        <v>0</v>
      </c>
      <c r="K84" s="11">
        <f t="shared" si="8"/>
        <v>18480</v>
      </c>
      <c r="L84" s="11">
        <f t="shared" si="9"/>
        <v>36960</v>
      </c>
      <c r="M84" s="8" t="s">
        <v>52</v>
      </c>
      <c r="N84" s="2" t="s">
        <v>271</v>
      </c>
      <c r="O84" s="2" t="s">
        <v>52</v>
      </c>
      <c r="P84" s="2" t="s">
        <v>52</v>
      </c>
      <c r="Q84" s="2" t="s">
        <v>154</v>
      </c>
      <c r="R84" s="2" t="s">
        <v>60</v>
      </c>
      <c r="S84" s="2" t="s">
        <v>60</v>
      </c>
      <c r="T84" s="2" t="s">
        <v>61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272</v>
      </c>
      <c r="AV84" s="3">
        <v>38</v>
      </c>
    </row>
    <row r="85" spans="1:48" ht="30" customHeight="1" x14ac:dyDescent="0.15">
      <c r="A85" s="8" t="s">
        <v>273</v>
      </c>
      <c r="B85" s="8" t="s">
        <v>274</v>
      </c>
      <c r="C85" s="8" t="s">
        <v>191</v>
      </c>
      <c r="D85" s="9">
        <v>24</v>
      </c>
      <c r="E85" s="11">
        <f>TRUNC(일위대가목록!E6,0)</f>
        <v>1838</v>
      </c>
      <c r="F85" s="11">
        <f t="shared" si="5"/>
        <v>44112</v>
      </c>
      <c r="G85" s="11">
        <f>TRUNC(일위대가목록!F6,0)</f>
        <v>10892</v>
      </c>
      <c r="H85" s="11">
        <f t="shared" si="6"/>
        <v>261408</v>
      </c>
      <c r="I85" s="11">
        <f>TRUNC(일위대가목록!G6,0)</f>
        <v>0</v>
      </c>
      <c r="J85" s="11">
        <f t="shared" si="7"/>
        <v>0</v>
      </c>
      <c r="K85" s="11">
        <f t="shared" si="8"/>
        <v>12730</v>
      </c>
      <c r="L85" s="11">
        <f t="shared" si="9"/>
        <v>305520</v>
      </c>
      <c r="M85" s="8" t="s">
        <v>52</v>
      </c>
      <c r="N85" s="2" t="s">
        <v>275</v>
      </c>
      <c r="O85" s="2" t="s">
        <v>52</v>
      </c>
      <c r="P85" s="2" t="s">
        <v>52</v>
      </c>
      <c r="Q85" s="2" t="s">
        <v>154</v>
      </c>
      <c r="R85" s="2" t="s">
        <v>61</v>
      </c>
      <c r="S85" s="2" t="s">
        <v>60</v>
      </c>
      <c r="T85" s="2" t="s">
        <v>60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276</v>
      </c>
      <c r="AV85" s="3">
        <v>39</v>
      </c>
    </row>
    <row r="86" spans="1:48" ht="30" customHeight="1" x14ac:dyDescent="0.15">
      <c r="A86" s="8" t="s">
        <v>277</v>
      </c>
      <c r="B86" s="8" t="s">
        <v>278</v>
      </c>
      <c r="C86" s="8" t="s">
        <v>125</v>
      </c>
      <c r="D86" s="9">
        <v>11.5</v>
      </c>
      <c r="E86" s="11">
        <f>TRUNC(일위대가목록!E7,0)</f>
        <v>4862</v>
      </c>
      <c r="F86" s="11">
        <f t="shared" si="5"/>
        <v>55913</v>
      </c>
      <c r="G86" s="11">
        <f>TRUNC(일위대가목록!F7,0)</f>
        <v>10666</v>
      </c>
      <c r="H86" s="11">
        <f t="shared" si="6"/>
        <v>122659</v>
      </c>
      <c r="I86" s="11">
        <f>TRUNC(일위대가목록!G7,0)</f>
        <v>0</v>
      </c>
      <c r="J86" s="11">
        <f t="shared" si="7"/>
        <v>0</v>
      </c>
      <c r="K86" s="11">
        <f t="shared" si="8"/>
        <v>15528</v>
      </c>
      <c r="L86" s="11">
        <f t="shared" si="9"/>
        <v>178572</v>
      </c>
      <c r="M86" s="8" t="s">
        <v>52</v>
      </c>
      <c r="N86" s="2" t="s">
        <v>279</v>
      </c>
      <c r="O86" s="2" t="s">
        <v>52</v>
      </c>
      <c r="P86" s="2" t="s">
        <v>52</v>
      </c>
      <c r="Q86" s="2" t="s">
        <v>154</v>
      </c>
      <c r="R86" s="2" t="s">
        <v>61</v>
      </c>
      <c r="S86" s="2" t="s">
        <v>60</v>
      </c>
      <c r="T86" s="2" t="s">
        <v>60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280</v>
      </c>
      <c r="AV86" s="3">
        <v>40</v>
      </c>
    </row>
    <row r="87" spans="1:48" ht="30" customHeight="1" x14ac:dyDescent="0.15">
      <c r="A87" s="8" t="s">
        <v>277</v>
      </c>
      <c r="B87" s="8" t="s">
        <v>281</v>
      </c>
      <c r="C87" s="8" t="s">
        <v>125</v>
      </c>
      <c r="D87" s="9">
        <v>14.5</v>
      </c>
      <c r="E87" s="11">
        <f>TRUNC(일위대가목록!E8,0)</f>
        <v>3669</v>
      </c>
      <c r="F87" s="11">
        <f t="shared" si="5"/>
        <v>53200</v>
      </c>
      <c r="G87" s="11">
        <f>TRUNC(일위대가목록!F8,0)</f>
        <v>9137</v>
      </c>
      <c r="H87" s="11">
        <f t="shared" si="6"/>
        <v>132486</v>
      </c>
      <c r="I87" s="11">
        <f>TRUNC(일위대가목록!G8,0)</f>
        <v>0</v>
      </c>
      <c r="J87" s="11">
        <f t="shared" si="7"/>
        <v>0</v>
      </c>
      <c r="K87" s="11">
        <f t="shared" si="8"/>
        <v>12806</v>
      </c>
      <c r="L87" s="11">
        <f t="shared" si="9"/>
        <v>185686</v>
      </c>
      <c r="M87" s="8" t="s">
        <v>52</v>
      </c>
      <c r="N87" s="2" t="s">
        <v>282</v>
      </c>
      <c r="O87" s="2" t="s">
        <v>52</v>
      </c>
      <c r="P87" s="2" t="s">
        <v>52</v>
      </c>
      <c r="Q87" s="2" t="s">
        <v>154</v>
      </c>
      <c r="R87" s="2" t="s">
        <v>61</v>
      </c>
      <c r="S87" s="2" t="s">
        <v>60</v>
      </c>
      <c r="T87" s="2" t="s">
        <v>60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283</v>
      </c>
      <c r="AV87" s="3">
        <v>41</v>
      </c>
    </row>
    <row r="88" spans="1:48" ht="30" customHeight="1" x14ac:dyDescent="0.15">
      <c r="A88" s="8" t="s">
        <v>277</v>
      </c>
      <c r="B88" s="8" t="s">
        <v>284</v>
      </c>
      <c r="C88" s="8" t="s">
        <v>125</v>
      </c>
      <c r="D88" s="9">
        <v>27</v>
      </c>
      <c r="E88" s="11">
        <f>TRUNC(일위대가목록!E9,0)</f>
        <v>2672</v>
      </c>
      <c r="F88" s="11">
        <f t="shared" si="5"/>
        <v>72144</v>
      </c>
      <c r="G88" s="11">
        <f>TRUNC(일위대가목록!F9,0)</f>
        <v>6862</v>
      </c>
      <c r="H88" s="11">
        <f t="shared" si="6"/>
        <v>185274</v>
      </c>
      <c r="I88" s="11">
        <f>TRUNC(일위대가목록!G9,0)</f>
        <v>0</v>
      </c>
      <c r="J88" s="11">
        <f t="shared" si="7"/>
        <v>0</v>
      </c>
      <c r="K88" s="11">
        <f t="shared" si="8"/>
        <v>9534</v>
      </c>
      <c r="L88" s="11">
        <f t="shared" si="9"/>
        <v>257418</v>
      </c>
      <c r="M88" s="8" t="s">
        <v>52</v>
      </c>
      <c r="N88" s="2" t="s">
        <v>285</v>
      </c>
      <c r="O88" s="2" t="s">
        <v>52</v>
      </c>
      <c r="P88" s="2" t="s">
        <v>52</v>
      </c>
      <c r="Q88" s="2" t="s">
        <v>154</v>
      </c>
      <c r="R88" s="2" t="s">
        <v>61</v>
      </c>
      <c r="S88" s="2" t="s">
        <v>60</v>
      </c>
      <c r="T88" s="2" t="s">
        <v>60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 t="s">
        <v>52</v>
      </c>
      <c r="AS88" s="2" t="s">
        <v>52</v>
      </c>
      <c r="AT88" s="3"/>
      <c r="AU88" s="2" t="s">
        <v>286</v>
      </c>
      <c r="AV88" s="3">
        <v>42</v>
      </c>
    </row>
    <row r="89" spans="1:48" ht="30" customHeight="1" x14ac:dyDescent="0.15">
      <c r="A89" s="8" t="s">
        <v>277</v>
      </c>
      <c r="B89" s="8" t="s">
        <v>287</v>
      </c>
      <c r="C89" s="8" t="s">
        <v>125</v>
      </c>
      <c r="D89" s="9">
        <v>29</v>
      </c>
      <c r="E89" s="11">
        <f>TRUNC(일위대가목록!E10,0)</f>
        <v>2297</v>
      </c>
      <c r="F89" s="11">
        <f t="shared" si="5"/>
        <v>66613</v>
      </c>
      <c r="G89" s="11">
        <f>TRUNC(일위대가목록!F10,0)</f>
        <v>5921</v>
      </c>
      <c r="H89" s="11">
        <f t="shared" si="6"/>
        <v>171709</v>
      </c>
      <c r="I89" s="11">
        <f>TRUNC(일위대가목록!G10,0)</f>
        <v>0</v>
      </c>
      <c r="J89" s="11">
        <f t="shared" si="7"/>
        <v>0</v>
      </c>
      <c r="K89" s="11">
        <f t="shared" si="8"/>
        <v>8218</v>
      </c>
      <c r="L89" s="11">
        <f t="shared" si="9"/>
        <v>238322</v>
      </c>
      <c r="M89" s="8" t="s">
        <v>52</v>
      </c>
      <c r="N89" s="2" t="s">
        <v>288</v>
      </c>
      <c r="O89" s="2" t="s">
        <v>52</v>
      </c>
      <c r="P89" s="2" t="s">
        <v>52</v>
      </c>
      <c r="Q89" s="2" t="s">
        <v>154</v>
      </c>
      <c r="R89" s="2" t="s">
        <v>61</v>
      </c>
      <c r="S89" s="2" t="s">
        <v>60</v>
      </c>
      <c r="T89" s="2" t="s">
        <v>60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 t="s">
        <v>52</v>
      </c>
      <c r="AS89" s="2" t="s">
        <v>52</v>
      </c>
      <c r="AT89" s="3"/>
      <c r="AU89" s="2" t="s">
        <v>289</v>
      </c>
      <c r="AV89" s="3">
        <v>43</v>
      </c>
    </row>
    <row r="90" spans="1:48" ht="30" customHeight="1" x14ac:dyDescent="0.15">
      <c r="A90" s="8" t="s">
        <v>277</v>
      </c>
      <c r="B90" s="8" t="s">
        <v>290</v>
      </c>
      <c r="C90" s="8" t="s">
        <v>125</v>
      </c>
      <c r="D90" s="9">
        <v>1.5</v>
      </c>
      <c r="E90" s="11">
        <f>TRUNC(일위대가목록!E11,0)</f>
        <v>1075</v>
      </c>
      <c r="F90" s="11">
        <f t="shared" si="5"/>
        <v>1612</v>
      </c>
      <c r="G90" s="11">
        <f>TRUNC(일위대가목록!F11,0)</f>
        <v>6862</v>
      </c>
      <c r="H90" s="11">
        <f t="shared" si="6"/>
        <v>10293</v>
      </c>
      <c r="I90" s="11">
        <f>TRUNC(일위대가목록!G11,0)</f>
        <v>0</v>
      </c>
      <c r="J90" s="11">
        <f t="shared" si="7"/>
        <v>0</v>
      </c>
      <c r="K90" s="11">
        <f t="shared" si="8"/>
        <v>7937</v>
      </c>
      <c r="L90" s="11">
        <f t="shared" si="9"/>
        <v>11905</v>
      </c>
      <c r="M90" s="8" t="s">
        <v>52</v>
      </c>
      <c r="N90" s="2" t="s">
        <v>291</v>
      </c>
      <c r="O90" s="2" t="s">
        <v>52</v>
      </c>
      <c r="P90" s="2" t="s">
        <v>52</v>
      </c>
      <c r="Q90" s="2" t="s">
        <v>154</v>
      </c>
      <c r="R90" s="2" t="s">
        <v>61</v>
      </c>
      <c r="S90" s="2" t="s">
        <v>60</v>
      </c>
      <c r="T90" s="2" t="s">
        <v>60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 t="s">
        <v>52</v>
      </c>
      <c r="AS90" s="2" t="s">
        <v>52</v>
      </c>
      <c r="AT90" s="3"/>
      <c r="AU90" s="2" t="s">
        <v>292</v>
      </c>
      <c r="AV90" s="3">
        <v>44</v>
      </c>
    </row>
    <row r="91" spans="1:48" ht="30" customHeight="1" x14ac:dyDescent="0.15">
      <c r="A91" s="8" t="s">
        <v>277</v>
      </c>
      <c r="B91" s="8" t="s">
        <v>293</v>
      </c>
      <c r="C91" s="8" t="s">
        <v>125</v>
      </c>
      <c r="D91" s="9">
        <v>36.5</v>
      </c>
      <c r="E91" s="11">
        <f>TRUNC(일위대가목록!E12,0)</f>
        <v>908</v>
      </c>
      <c r="F91" s="11">
        <f t="shared" si="5"/>
        <v>33142</v>
      </c>
      <c r="G91" s="11">
        <f>TRUNC(일위대가목록!F12,0)</f>
        <v>5921</v>
      </c>
      <c r="H91" s="11">
        <f t="shared" si="6"/>
        <v>216116</v>
      </c>
      <c r="I91" s="11">
        <f>TRUNC(일위대가목록!G12,0)</f>
        <v>0</v>
      </c>
      <c r="J91" s="11">
        <f t="shared" si="7"/>
        <v>0</v>
      </c>
      <c r="K91" s="11">
        <f t="shared" si="8"/>
        <v>6829</v>
      </c>
      <c r="L91" s="11">
        <f t="shared" si="9"/>
        <v>249258</v>
      </c>
      <c r="M91" s="8" t="s">
        <v>52</v>
      </c>
      <c r="N91" s="2" t="s">
        <v>294</v>
      </c>
      <c r="O91" s="2" t="s">
        <v>52</v>
      </c>
      <c r="P91" s="2" t="s">
        <v>52</v>
      </c>
      <c r="Q91" s="2" t="s">
        <v>154</v>
      </c>
      <c r="R91" s="2" t="s">
        <v>61</v>
      </c>
      <c r="S91" s="2" t="s">
        <v>60</v>
      </c>
      <c r="T91" s="2" t="s">
        <v>60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 t="s">
        <v>52</v>
      </c>
      <c r="AS91" s="2" t="s">
        <v>52</v>
      </c>
      <c r="AT91" s="3"/>
      <c r="AU91" s="2" t="s">
        <v>295</v>
      </c>
      <c r="AV91" s="3">
        <v>45</v>
      </c>
    </row>
    <row r="92" spans="1:48" ht="30" customHeight="1" x14ac:dyDescent="0.15">
      <c r="A92" s="8" t="s">
        <v>296</v>
      </c>
      <c r="B92" s="8" t="s">
        <v>190</v>
      </c>
      <c r="C92" s="8" t="s">
        <v>191</v>
      </c>
      <c r="D92" s="9">
        <v>9</v>
      </c>
      <c r="E92" s="11">
        <f>TRUNC(일위대가목록!E13,0)</f>
        <v>1394</v>
      </c>
      <c r="F92" s="11">
        <f t="shared" si="5"/>
        <v>12546</v>
      </c>
      <c r="G92" s="11">
        <f>TRUNC(일위대가목록!F13,0)</f>
        <v>0</v>
      </c>
      <c r="H92" s="11">
        <f t="shared" si="6"/>
        <v>0</v>
      </c>
      <c r="I92" s="11">
        <f>TRUNC(일위대가목록!G13,0)</f>
        <v>0</v>
      </c>
      <c r="J92" s="11">
        <f t="shared" si="7"/>
        <v>0</v>
      </c>
      <c r="K92" s="11">
        <f t="shared" si="8"/>
        <v>1394</v>
      </c>
      <c r="L92" s="11">
        <f t="shared" si="9"/>
        <v>12546</v>
      </c>
      <c r="M92" s="8" t="s">
        <v>52</v>
      </c>
      <c r="N92" s="2" t="s">
        <v>297</v>
      </c>
      <c r="O92" s="2" t="s">
        <v>52</v>
      </c>
      <c r="P92" s="2" t="s">
        <v>52</v>
      </c>
      <c r="Q92" s="2" t="s">
        <v>154</v>
      </c>
      <c r="R92" s="2" t="s">
        <v>61</v>
      </c>
      <c r="S92" s="2" t="s">
        <v>60</v>
      </c>
      <c r="T92" s="2" t="s">
        <v>60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2" t="s">
        <v>52</v>
      </c>
      <c r="AS92" s="2" t="s">
        <v>52</v>
      </c>
      <c r="AT92" s="3"/>
      <c r="AU92" s="2" t="s">
        <v>298</v>
      </c>
      <c r="AV92" s="3">
        <v>46</v>
      </c>
    </row>
    <row r="93" spans="1:48" ht="30" customHeight="1" x14ac:dyDescent="0.15">
      <c r="A93" s="8" t="s">
        <v>296</v>
      </c>
      <c r="B93" s="8" t="s">
        <v>299</v>
      </c>
      <c r="C93" s="8" t="s">
        <v>191</v>
      </c>
      <c r="D93" s="9">
        <v>6</v>
      </c>
      <c r="E93" s="11">
        <f>TRUNC(일위대가목록!E14,0)</f>
        <v>1354</v>
      </c>
      <c r="F93" s="11">
        <f t="shared" si="5"/>
        <v>8124</v>
      </c>
      <c r="G93" s="11">
        <f>TRUNC(일위대가목록!F14,0)</f>
        <v>0</v>
      </c>
      <c r="H93" s="11">
        <f t="shared" si="6"/>
        <v>0</v>
      </c>
      <c r="I93" s="11">
        <f>TRUNC(일위대가목록!G14,0)</f>
        <v>0</v>
      </c>
      <c r="J93" s="11">
        <f t="shared" si="7"/>
        <v>0</v>
      </c>
      <c r="K93" s="11">
        <f t="shared" si="8"/>
        <v>1354</v>
      </c>
      <c r="L93" s="11">
        <f t="shared" si="9"/>
        <v>8124</v>
      </c>
      <c r="M93" s="8" t="s">
        <v>52</v>
      </c>
      <c r="N93" s="2" t="s">
        <v>300</v>
      </c>
      <c r="O93" s="2" t="s">
        <v>52</v>
      </c>
      <c r="P93" s="2" t="s">
        <v>52</v>
      </c>
      <c r="Q93" s="2" t="s">
        <v>154</v>
      </c>
      <c r="R93" s="2" t="s">
        <v>61</v>
      </c>
      <c r="S93" s="2" t="s">
        <v>60</v>
      </c>
      <c r="T93" s="2" t="s">
        <v>60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2" t="s">
        <v>52</v>
      </c>
      <c r="AS93" s="2" t="s">
        <v>52</v>
      </c>
      <c r="AT93" s="3"/>
      <c r="AU93" s="2" t="s">
        <v>301</v>
      </c>
      <c r="AV93" s="3">
        <v>47</v>
      </c>
    </row>
    <row r="94" spans="1:48" ht="30" customHeight="1" x14ac:dyDescent="0.15">
      <c r="A94" s="8" t="s">
        <v>296</v>
      </c>
      <c r="B94" s="8" t="s">
        <v>302</v>
      </c>
      <c r="C94" s="8" t="s">
        <v>191</v>
      </c>
      <c r="D94" s="9">
        <v>23</v>
      </c>
      <c r="E94" s="11">
        <f>TRUNC(일위대가목록!E15,0)</f>
        <v>1234</v>
      </c>
      <c r="F94" s="11">
        <f t="shared" si="5"/>
        <v>28382</v>
      </c>
      <c r="G94" s="11">
        <f>TRUNC(일위대가목록!F15,0)</f>
        <v>0</v>
      </c>
      <c r="H94" s="11">
        <f t="shared" si="6"/>
        <v>0</v>
      </c>
      <c r="I94" s="11">
        <f>TRUNC(일위대가목록!G15,0)</f>
        <v>0</v>
      </c>
      <c r="J94" s="11">
        <f t="shared" si="7"/>
        <v>0</v>
      </c>
      <c r="K94" s="11">
        <f t="shared" si="8"/>
        <v>1234</v>
      </c>
      <c r="L94" s="11">
        <f t="shared" si="9"/>
        <v>28382</v>
      </c>
      <c r="M94" s="8" t="s">
        <v>52</v>
      </c>
      <c r="N94" s="2" t="s">
        <v>303</v>
      </c>
      <c r="O94" s="2" t="s">
        <v>52</v>
      </c>
      <c r="P94" s="2" t="s">
        <v>52</v>
      </c>
      <c r="Q94" s="2" t="s">
        <v>154</v>
      </c>
      <c r="R94" s="2" t="s">
        <v>61</v>
      </c>
      <c r="S94" s="2" t="s">
        <v>60</v>
      </c>
      <c r="T94" s="2" t="s">
        <v>60</v>
      </c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2" t="s">
        <v>52</v>
      </c>
      <c r="AS94" s="2" t="s">
        <v>52</v>
      </c>
      <c r="AT94" s="3"/>
      <c r="AU94" s="2" t="s">
        <v>304</v>
      </c>
      <c r="AV94" s="3">
        <v>48</v>
      </c>
    </row>
    <row r="95" spans="1:48" ht="30" customHeight="1" x14ac:dyDescent="0.15">
      <c r="A95" s="8" t="s">
        <v>296</v>
      </c>
      <c r="B95" s="8" t="s">
        <v>305</v>
      </c>
      <c r="C95" s="8" t="s">
        <v>191</v>
      </c>
      <c r="D95" s="9">
        <v>29</v>
      </c>
      <c r="E95" s="11">
        <f>TRUNC(일위대가목록!E16,0)</f>
        <v>1194</v>
      </c>
      <c r="F95" s="11">
        <f t="shared" si="5"/>
        <v>34626</v>
      </c>
      <c r="G95" s="11">
        <f>TRUNC(일위대가목록!F16,0)</f>
        <v>0</v>
      </c>
      <c r="H95" s="11">
        <f t="shared" si="6"/>
        <v>0</v>
      </c>
      <c r="I95" s="11">
        <f>TRUNC(일위대가목록!G16,0)</f>
        <v>0</v>
      </c>
      <c r="J95" s="11">
        <f t="shared" si="7"/>
        <v>0</v>
      </c>
      <c r="K95" s="11">
        <f t="shared" si="8"/>
        <v>1194</v>
      </c>
      <c r="L95" s="11">
        <f t="shared" si="9"/>
        <v>34626</v>
      </c>
      <c r="M95" s="8" t="s">
        <v>52</v>
      </c>
      <c r="N95" s="2" t="s">
        <v>306</v>
      </c>
      <c r="O95" s="2" t="s">
        <v>52</v>
      </c>
      <c r="P95" s="2" t="s">
        <v>52</v>
      </c>
      <c r="Q95" s="2" t="s">
        <v>154</v>
      </c>
      <c r="R95" s="2" t="s">
        <v>61</v>
      </c>
      <c r="S95" s="2" t="s">
        <v>60</v>
      </c>
      <c r="T95" s="2" t="s">
        <v>60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2" t="s">
        <v>52</v>
      </c>
      <c r="AS95" s="2" t="s">
        <v>52</v>
      </c>
      <c r="AT95" s="3"/>
      <c r="AU95" s="2" t="s">
        <v>307</v>
      </c>
      <c r="AV95" s="3">
        <v>49</v>
      </c>
    </row>
    <row r="96" spans="1:48" ht="30" customHeight="1" x14ac:dyDescent="0.15">
      <c r="A96" s="8" t="s">
        <v>128</v>
      </c>
      <c r="B96" s="8" t="s">
        <v>129</v>
      </c>
      <c r="C96" s="8" t="s">
        <v>130</v>
      </c>
      <c r="D96" s="9">
        <f>공량산출근거서!K48</f>
        <v>3.57</v>
      </c>
      <c r="E96" s="11">
        <f>TRUNC(단가대비표!O109,0)</f>
        <v>0</v>
      </c>
      <c r="F96" s="11">
        <f t="shared" si="5"/>
        <v>0</v>
      </c>
      <c r="G96" s="11">
        <f>TRUNC(단가대비표!P109,0)</f>
        <v>130264</v>
      </c>
      <c r="H96" s="11">
        <f t="shared" si="6"/>
        <v>465042</v>
      </c>
      <c r="I96" s="11">
        <f>TRUNC(단가대비표!V109,0)</f>
        <v>0</v>
      </c>
      <c r="J96" s="11">
        <f t="shared" si="7"/>
        <v>0</v>
      </c>
      <c r="K96" s="11">
        <f t="shared" si="8"/>
        <v>130264</v>
      </c>
      <c r="L96" s="11">
        <f t="shared" si="9"/>
        <v>465042</v>
      </c>
      <c r="M96" s="8" t="s">
        <v>52</v>
      </c>
      <c r="N96" s="2" t="s">
        <v>131</v>
      </c>
      <c r="O96" s="2" t="s">
        <v>52</v>
      </c>
      <c r="P96" s="2" t="s">
        <v>52</v>
      </c>
      <c r="Q96" s="2" t="s">
        <v>154</v>
      </c>
      <c r="R96" s="2" t="s">
        <v>60</v>
      </c>
      <c r="S96" s="2" t="s">
        <v>60</v>
      </c>
      <c r="T96" s="2" t="s">
        <v>61</v>
      </c>
      <c r="U96" s="3"/>
      <c r="V96" s="3"/>
      <c r="W96" s="3"/>
      <c r="X96" s="3"/>
      <c r="Y96" s="3">
        <v>2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2" t="s">
        <v>52</v>
      </c>
      <c r="AS96" s="2" t="s">
        <v>52</v>
      </c>
      <c r="AT96" s="3"/>
      <c r="AU96" s="2" t="s">
        <v>308</v>
      </c>
      <c r="AV96" s="3">
        <v>106</v>
      </c>
    </row>
    <row r="97" spans="1:48" ht="30" customHeight="1" x14ac:dyDescent="0.15">
      <c r="A97" s="8" t="s">
        <v>309</v>
      </c>
      <c r="B97" s="8" t="s">
        <v>134</v>
      </c>
      <c r="C97" s="8" t="s">
        <v>130</v>
      </c>
      <c r="D97" s="9">
        <f>공량산출근거서!K49</f>
        <v>7.67</v>
      </c>
      <c r="E97" s="11">
        <f>TRUNC(단가대비표!O112,0)</f>
        <v>0</v>
      </c>
      <c r="F97" s="11">
        <f t="shared" si="5"/>
        <v>0</v>
      </c>
      <c r="G97" s="11">
        <f>TRUNC(단가대비표!P112,0)</f>
        <v>186665</v>
      </c>
      <c r="H97" s="11">
        <f t="shared" si="6"/>
        <v>1431720</v>
      </c>
      <c r="I97" s="11">
        <f>TRUNC(단가대비표!V112,0)</f>
        <v>0</v>
      </c>
      <c r="J97" s="11">
        <f t="shared" si="7"/>
        <v>0</v>
      </c>
      <c r="K97" s="11">
        <f t="shared" si="8"/>
        <v>186665</v>
      </c>
      <c r="L97" s="11">
        <f t="shared" si="9"/>
        <v>1431720</v>
      </c>
      <c r="M97" s="8" t="s">
        <v>52</v>
      </c>
      <c r="N97" s="2" t="s">
        <v>310</v>
      </c>
      <c r="O97" s="2" t="s">
        <v>52</v>
      </c>
      <c r="P97" s="2" t="s">
        <v>52</v>
      </c>
      <c r="Q97" s="2" t="s">
        <v>154</v>
      </c>
      <c r="R97" s="2" t="s">
        <v>60</v>
      </c>
      <c r="S97" s="2" t="s">
        <v>60</v>
      </c>
      <c r="T97" s="2" t="s">
        <v>61</v>
      </c>
      <c r="U97" s="3"/>
      <c r="V97" s="3"/>
      <c r="W97" s="3"/>
      <c r="X97" s="3"/>
      <c r="Y97" s="3">
        <v>2</v>
      </c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 t="s">
        <v>52</v>
      </c>
      <c r="AS97" s="2" t="s">
        <v>52</v>
      </c>
      <c r="AT97" s="3"/>
      <c r="AU97" s="2" t="s">
        <v>311</v>
      </c>
      <c r="AV97" s="3">
        <v>107</v>
      </c>
    </row>
    <row r="98" spans="1:48" ht="30" customHeight="1" x14ac:dyDescent="0.15">
      <c r="A98" s="8" t="s">
        <v>146</v>
      </c>
      <c r="B98" s="8" t="s">
        <v>147</v>
      </c>
      <c r="C98" s="8" t="s">
        <v>148</v>
      </c>
      <c r="D98" s="9">
        <v>1</v>
      </c>
      <c r="E98" s="11">
        <f>ROUNDDOWN(SUMIF(Y51:Y98, RIGHTB(N98, 1), H51:H98)*W98, 0)</f>
        <v>56902</v>
      </c>
      <c r="F98" s="11">
        <f t="shared" si="5"/>
        <v>56902</v>
      </c>
      <c r="G98" s="11">
        <v>0</v>
      </c>
      <c r="H98" s="11">
        <f t="shared" si="6"/>
        <v>0</v>
      </c>
      <c r="I98" s="11">
        <v>0</v>
      </c>
      <c r="J98" s="11">
        <f t="shared" si="7"/>
        <v>0</v>
      </c>
      <c r="K98" s="11">
        <f t="shared" si="8"/>
        <v>56902</v>
      </c>
      <c r="L98" s="11">
        <f t="shared" si="9"/>
        <v>56902</v>
      </c>
      <c r="M98" s="8" t="s">
        <v>52</v>
      </c>
      <c r="N98" s="2" t="s">
        <v>312</v>
      </c>
      <c r="O98" s="2" t="s">
        <v>52</v>
      </c>
      <c r="P98" s="2" t="s">
        <v>52</v>
      </c>
      <c r="Q98" s="2" t="s">
        <v>154</v>
      </c>
      <c r="R98" s="2" t="s">
        <v>60</v>
      </c>
      <c r="S98" s="2" t="s">
        <v>60</v>
      </c>
      <c r="T98" s="2" t="s">
        <v>60</v>
      </c>
      <c r="U98" s="3">
        <v>1</v>
      </c>
      <c r="V98" s="3">
        <v>0</v>
      </c>
      <c r="W98" s="3">
        <v>0.03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 t="s">
        <v>52</v>
      </c>
      <c r="AS98" s="2" t="s">
        <v>52</v>
      </c>
      <c r="AT98" s="3"/>
      <c r="AU98" s="2" t="s">
        <v>313</v>
      </c>
      <c r="AV98" s="3">
        <v>130</v>
      </c>
    </row>
    <row r="99" spans="1:48" ht="30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30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30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15">
      <c r="A118" s="8" t="s">
        <v>151</v>
      </c>
      <c r="B118" s="9"/>
      <c r="C118" s="9"/>
      <c r="D118" s="9"/>
      <c r="E118" s="9"/>
      <c r="F118" s="11">
        <f>SUM(F51:F117)</f>
        <v>2341487</v>
      </c>
      <c r="G118" s="9"/>
      <c r="H118" s="11">
        <f>SUM(H51:H117)</f>
        <v>3528495</v>
      </c>
      <c r="I118" s="9"/>
      <c r="J118" s="11">
        <f>SUM(J51:J117)</f>
        <v>25956</v>
      </c>
      <c r="K118" s="9"/>
      <c r="L118" s="11">
        <f>SUM(L51:L117)</f>
        <v>5895938</v>
      </c>
      <c r="M118" s="9"/>
      <c r="N118" t="s">
        <v>152</v>
      </c>
    </row>
    <row r="119" spans="1:48" ht="30" customHeight="1" x14ac:dyDescent="0.15">
      <c r="A119" s="8" t="s">
        <v>314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3"/>
      <c r="O119" s="3"/>
      <c r="P119" s="3"/>
      <c r="Q119" s="2" t="s">
        <v>315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ht="30" customHeight="1" x14ac:dyDescent="0.15">
      <c r="A120" s="8" t="s">
        <v>316</v>
      </c>
      <c r="B120" s="8" t="s">
        <v>317</v>
      </c>
      <c r="C120" s="8" t="s">
        <v>125</v>
      </c>
      <c r="D120" s="9">
        <v>66.5</v>
      </c>
      <c r="E120" s="11">
        <f>TRUNC(단가대비표!O68,0)</f>
        <v>8955</v>
      </c>
      <c r="F120" s="11">
        <f t="shared" ref="F120:F148" si="10">TRUNC(E120*D120, 0)</f>
        <v>595507</v>
      </c>
      <c r="G120" s="11">
        <f>TRUNC(단가대비표!P68,0)</f>
        <v>0</v>
      </c>
      <c r="H120" s="11">
        <f t="shared" ref="H120:H148" si="11">TRUNC(G120*D120, 0)</f>
        <v>0</v>
      </c>
      <c r="I120" s="11">
        <f>TRUNC(단가대비표!V68,0)</f>
        <v>0</v>
      </c>
      <c r="J120" s="11">
        <f t="shared" ref="J120:J148" si="12">TRUNC(I120*D120, 0)</f>
        <v>0</v>
      </c>
      <c r="K120" s="11">
        <f t="shared" ref="K120:K148" si="13">TRUNC(E120+G120+I120, 0)</f>
        <v>8955</v>
      </c>
      <c r="L120" s="11">
        <f t="shared" ref="L120:L148" si="14">TRUNC(F120+H120+J120, 0)</f>
        <v>595507</v>
      </c>
      <c r="M120" s="8" t="s">
        <v>52</v>
      </c>
      <c r="N120" s="2" t="s">
        <v>318</v>
      </c>
      <c r="O120" s="2" t="s">
        <v>52</v>
      </c>
      <c r="P120" s="2" t="s">
        <v>52</v>
      </c>
      <c r="Q120" s="2" t="s">
        <v>315</v>
      </c>
      <c r="R120" s="2" t="s">
        <v>60</v>
      </c>
      <c r="S120" s="2" t="s">
        <v>60</v>
      </c>
      <c r="T120" s="2" t="s">
        <v>61</v>
      </c>
      <c r="U120" s="3"/>
      <c r="V120" s="3"/>
      <c r="W120" s="3"/>
      <c r="X120" s="3">
        <v>1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319</v>
      </c>
      <c r="AV120" s="3">
        <v>50</v>
      </c>
    </row>
    <row r="121" spans="1:48" ht="30" customHeight="1" x14ac:dyDescent="0.15">
      <c r="A121" s="8" t="s">
        <v>316</v>
      </c>
      <c r="B121" s="8" t="s">
        <v>320</v>
      </c>
      <c r="C121" s="8" t="s">
        <v>125</v>
      </c>
      <c r="D121" s="9">
        <v>19.5</v>
      </c>
      <c r="E121" s="11">
        <f>TRUNC(단가대비표!O67,0)</f>
        <v>5875</v>
      </c>
      <c r="F121" s="11">
        <f t="shared" si="10"/>
        <v>114562</v>
      </c>
      <c r="G121" s="11">
        <f>TRUNC(단가대비표!P67,0)</f>
        <v>0</v>
      </c>
      <c r="H121" s="11">
        <f t="shared" si="11"/>
        <v>0</v>
      </c>
      <c r="I121" s="11">
        <f>TRUNC(단가대비표!V67,0)</f>
        <v>0</v>
      </c>
      <c r="J121" s="11">
        <f t="shared" si="12"/>
        <v>0</v>
      </c>
      <c r="K121" s="11">
        <f t="shared" si="13"/>
        <v>5875</v>
      </c>
      <c r="L121" s="11">
        <f t="shared" si="14"/>
        <v>114562</v>
      </c>
      <c r="M121" s="8" t="s">
        <v>52</v>
      </c>
      <c r="N121" s="2" t="s">
        <v>321</v>
      </c>
      <c r="O121" s="2" t="s">
        <v>52</v>
      </c>
      <c r="P121" s="2" t="s">
        <v>52</v>
      </c>
      <c r="Q121" s="2" t="s">
        <v>315</v>
      </c>
      <c r="R121" s="2" t="s">
        <v>60</v>
      </c>
      <c r="S121" s="2" t="s">
        <v>60</v>
      </c>
      <c r="T121" s="2" t="s">
        <v>61</v>
      </c>
      <c r="U121" s="3"/>
      <c r="V121" s="3"/>
      <c r="W121" s="3"/>
      <c r="X121" s="3">
        <v>1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322</v>
      </c>
      <c r="AV121" s="3">
        <v>51</v>
      </c>
    </row>
    <row r="122" spans="1:48" ht="30" customHeight="1" x14ac:dyDescent="0.15">
      <c r="A122" s="8" t="s">
        <v>316</v>
      </c>
      <c r="B122" s="8" t="s">
        <v>323</v>
      </c>
      <c r="C122" s="8" t="s">
        <v>125</v>
      </c>
      <c r="D122" s="9">
        <v>7.5</v>
      </c>
      <c r="E122" s="11">
        <f>TRUNC(단가대비표!O66,0)</f>
        <v>2957</v>
      </c>
      <c r="F122" s="11">
        <f t="shared" si="10"/>
        <v>22177</v>
      </c>
      <c r="G122" s="11">
        <f>TRUNC(단가대비표!P66,0)</f>
        <v>0</v>
      </c>
      <c r="H122" s="11">
        <f t="shared" si="11"/>
        <v>0</v>
      </c>
      <c r="I122" s="11">
        <f>TRUNC(단가대비표!V66,0)</f>
        <v>0</v>
      </c>
      <c r="J122" s="11">
        <f t="shared" si="12"/>
        <v>0</v>
      </c>
      <c r="K122" s="11">
        <f t="shared" si="13"/>
        <v>2957</v>
      </c>
      <c r="L122" s="11">
        <f t="shared" si="14"/>
        <v>22177</v>
      </c>
      <c r="M122" s="8" t="s">
        <v>52</v>
      </c>
      <c r="N122" s="2" t="s">
        <v>324</v>
      </c>
      <c r="O122" s="2" t="s">
        <v>52</v>
      </c>
      <c r="P122" s="2" t="s">
        <v>52</v>
      </c>
      <c r="Q122" s="2" t="s">
        <v>315</v>
      </c>
      <c r="R122" s="2" t="s">
        <v>60</v>
      </c>
      <c r="S122" s="2" t="s">
        <v>60</v>
      </c>
      <c r="T122" s="2" t="s">
        <v>61</v>
      </c>
      <c r="U122" s="3"/>
      <c r="V122" s="3"/>
      <c r="W122" s="3"/>
      <c r="X122" s="3">
        <v>1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325</v>
      </c>
      <c r="AV122" s="3">
        <v>52</v>
      </c>
    </row>
    <row r="123" spans="1:48" ht="30" customHeight="1" x14ac:dyDescent="0.15">
      <c r="A123" s="8" t="s">
        <v>207</v>
      </c>
      <c r="B123" s="8" t="s">
        <v>208</v>
      </c>
      <c r="C123" s="8" t="s">
        <v>148</v>
      </c>
      <c r="D123" s="9">
        <v>1</v>
      </c>
      <c r="E123" s="11">
        <f>ROUNDDOWN(SUMIF(X120:X148, RIGHTB(N123, 1), F120:F148)*W123, 0)</f>
        <v>21967</v>
      </c>
      <c r="F123" s="11">
        <f t="shared" si="10"/>
        <v>21967</v>
      </c>
      <c r="G123" s="11">
        <v>0</v>
      </c>
      <c r="H123" s="11">
        <f t="shared" si="11"/>
        <v>0</v>
      </c>
      <c r="I123" s="11">
        <v>0</v>
      </c>
      <c r="J123" s="11">
        <f t="shared" si="12"/>
        <v>0</v>
      </c>
      <c r="K123" s="11">
        <f t="shared" si="13"/>
        <v>21967</v>
      </c>
      <c r="L123" s="11">
        <f t="shared" si="14"/>
        <v>21967</v>
      </c>
      <c r="M123" s="8" t="s">
        <v>52</v>
      </c>
      <c r="N123" s="2" t="s">
        <v>149</v>
      </c>
      <c r="O123" s="2" t="s">
        <v>52</v>
      </c>
      <c r="P123" s="2" t="s">
        <v>52</v>
      </c>
      <c r="Q123" s="2" t="s">
        <v>315</v>
      </c>
      <c r="R123" s="2" t="s">
        <v>60</v>
      </c>
      <c r="S123" s="2" t="s">
        <v>60</v>
      </c>
      <c r="T123" s="2" t="s">
        <v>60</v>
      </c>
      <c r="U123" s="3">
        <v>0</v>
      </c>
      <c r="V123" s="3">
        <v>0</v>
      </c>
      <c r="W123" s="3">
        <v>0.03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326</v>
      </c>
      <c r="AV123" s="3">
        <v>131</v>
      </c>
    </row>
    <row r="124" spans="1:48" ht="30" customHeight="1" x14ac:dyDescent="0.15">
      <c r="A124" s="8" t="s">
        <v>327</v>
      </c>
      <c r="B124" s="8" t="s">
        <v>328</v>
      </c>
      <c r="C124" s="8" t="s">
        <v>90</v>
      </c>
      <c r="D124" s="9">
        <v>6</v>
      </c>
      <c r="E124" s="11">
        <f>TRUNC(단가대비표!O92,0)</f>
        <v>5390</v>
      </c>
      <c r="F124" s="11">
        <f t="shared" si="10"/>
        <v>32340</v>
      </c>
      <c r="G124" s="11">
        <f>TRUNC(단가대비표!P92,0)</f>
        <v>0</v>
      </c>
      <c r="H124" s="11">
        <f t="shared" si="11"/>
        <v>0</v>
      </c>
      <c r="I124" s="11">
        <f>TRUNC(단가대비표!V92,0)</f>
        <v>0</v>
      </c>
      <c r="J124" s="11">
        <f t="shared" si="12"/>
        <v>0</v>
      </c>
      <c r="K124" s="11">
        <f t="shared" si="13"/>
        <v>5390</v>
      </c>
      <c r="L124" s="11">
        <f t="shared" si="14"/>
        <v>32340</v>
      </c>
      <c r="M124" s="8" t="s">
        <v>52</v>
      </c>
      <c r="N124" s="2" t="s">
        <v>329</v>
      </c>
      <c r="O124" s="2" t="s">
        <v>52</v>
      </c>
      <c r="P124" s="2" t="s">
        <v>52</v>
      </c>
      <c r="Q124" s="2" t="s">
        <v>315</v>
      </c>
      <c r="R124" s="2" t="s">
        <v>60</v>
      </c>
      <c r="S124" s="2" t="s">
        <v>60</v>
      </c>
      <c r="T124" s="2" t="s">
        <v>61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52</v>
      </c>
      <c r="AS124" s="2" t="s">
        <v>52</v>
      </c>
      <c r="AT124" s="3"/>
      <c r="AU124" s="2" t="s">
        <v>330</v>
      </c>
      <c r="AV124" s="3">
        <v>53</v>
      </c>
    </row>
    <row r="125" spans="1:48" ht="30" customHeight="1" x14ac:dyDescent="0.15">
      <c r="A125" s="8" t="s">
        <v>327</v>
      </c>
      <c r="B125" s="8" t="s">
        <v>331</v>
      </c>
      <c r="C125" s="8" t="s">
        <v>90</v>
      </c>
      <c r="D125" s="9">
        <v>6</v>
      </c>
      <c r="E125" s="11">
        <f>TRUNC(단가대비표!O91,0)</f>
        <v>1500</v>
      </c>
      <c r="F125" s="11">
        <f t="shared" si="10"/>
        <v>9000</v>
      </c>
      <c r="G125" s="11">
        <f>TRUNC(단가대비표!P91,0)</f>
        <v>0</v>
      </c>
      <c r="H125" s="11">
        <f t="shared" si="11"/>
        <v>0</v>
      </c>
      <c r="I125" s="11">
        <f>TRUNC(단가대비표!V91,0)</f>
        <v>0</v>
      </c>
      <c r="J125" s="11">
        <f t="shared" si="12"/>
        <v>0</v>
      </c>
      <c r="K125" s="11">
        <f t="shared" si="13"/>
        <v>1500</v>
      </c>
      <c r="L125" s="11">
        <f t="shared" si="14"/>
        <v>9000</v>
      </c>
      <c r="M125" s="8" t="s">
        <v>52</v>
      </c>
      <c r="N125" s="2" t="s">
        <v>332</v>
      </c>
      <c r="O125" s="2" t="s">
        <v>52</v>
      </c>
      <c r="P125" s="2" t="s">
        <v>52</v>
      </c>
      <c r="Q125" s="2" t="s">
        <v>315</v>
      </c>
      <c r="R125" s="2" t="s">
        <v>60</v>
      </c>
      <c r="S125" s="2" t="s">
        <v>60</v>
      </c>
      <c r="T125" s="2" t="s">
        <v>61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333</v>
      </c>
      <c r="AV125" s="3">
        <v>54</v>
      </c>
    </row>
    <row r="126" spans="1:48" ht="30" customHeight="1" x14ac:dyDescent="0.15">
      <c r="A126" s="8" t="s">
        <v>327</v>
      </c>
      <c r="B126" s="8" t="s">
        <v>334</v>
      </c>
      <c r="C126" s="8" t="s">
        <v>90</v>
      </c>
      <c r="D126" s="9">
        <v>1</v>
      </c>
      <c r="E126" s="11">
        <f>TRUNC(단가대비표!O94,0)</f>
        <v>3910</v>
      </c>
      <c r="F126" s="11">
        <f t="shared" si="10"/>
        <v>3910</v>
      </c>
      <c r="G126" s="11">
        <f>TRUNC(단가대비표!P94,0)</f>
        <v>0</v>
      </c>
      <c r="H126" s="11">
        <f t="shared" si="11"/>
        <v>0</v>
      </c>
      <c r="I126" s="11">
        <f>TRUNC(단가대비표!V94,0)</f>
        <v>0</v>
      </c>
      <c r="J126" s="11">
        <f t="shared" si="12"/>
        <v>0</v>
      </c>
      <c r="K126" s="11">
        <f t="shared" si="13"/>
        <v>3910</v>
      </c>
      <c r="L126" s="11">
        <f t="shared" si="14"/>
        <v>3910</v>
      </c>
      <c r="M126" s="8" t="s">
        <v>52</v>
      </c>
      <c r="N126" s="2" t="s">
        <v>335</v>
      </c>
      <c r="O126" s="2" t="s">
        <v>52</v>
      </c>
      <c r="P126" s="2" t="s">
        <v>52</v>
      </c>
      <c r="Q126" s="2" t="s">
        <v>315</v>
      </c>
      <c r="R126" s="2" t="s">
        <v>60</v>
      </c>
      <c r="S126" s="2" t="s">
        <v>60</v>
      </c>
      <c r="T126" s="2" t="s">
        <v>61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336</v>
      </c>
      <c r="AV126" s="3">
        <v>55</v>
      </c>
    </row>
    <row r="127" spans="1:48" ht="30" customHeight="1" x14ac:dyDescent="0.15">
      <c r="A127" s="8" t="s">
        <v>327</v>
      </c>
      <c r="B127" s="8" t="s">
        <v>337</v>
      </c>
      <c r="C127" s="8" t="s">
        <v>90</v>
      </c>
      <c r="D127" s="9">
        <v>1</v>
      </c>
      <c r="E127" s="11">
        <f>TRUNC(단가대비표!O93,0)</f>
        <v>2400</v>
      </c>
      <c r="F127" s="11">
        <f t="shared" si="10"/>
        <v>2400</v>
      </c>
      <c r="G127" s="11">
        <f>TRUNC(단가대비표!P93,0)</f>
        <v>0</v>
      </c>
      <c r="H127" s="11">
        <f t="shared" si="11"/>
        <v>0</v>
      </c>
      <c r="I127" s="11">
        <f>TRUNC(단가대비표!V93,0)</f>
        <v>0</v>
      </c>
      <c r="J127" s="11">
        <f t="shared" si="12"/>
        <v>0</v>
      </c>
      <c r="K127" s="11">
        <f t="shared" si="13"/>
        <v>2400</v>
      </c>
      <c r="L127" s="11">
        <f t="shared" si="14"/>
        <v>2400</v>
      </c>
      <c r="M127" s="8" t="s">
        <v>52</v>
      </c>
      <c r="N127" s="2" t="s">
        <v>338</v>
      </c>
      <c r="O127" s="2" t="s">
        <v>52</v>
      </c>
      <c r="P127" s="2" t="s">
        <v>52</v>
      </c>
      <c r="Q127" s="2" t="s">
        <v>315</v>
      </c>
      <c r="R127" s="2" t="s">
        <v>60</v>
      </c>
      <c r="S127" s="2" t="s">
        <v>60</v>
      </c>
      <c r="T127" s="2" t="s">
        <v>61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339</v>
      </c>
      <c r="AV127" s="3">
        <v>56</v>
      </c>
    </row>
    <row r="128" spans="1:48" ht="30" customHeight="1" x14ac:dyDescent="0.15">
      <c r="A128" s="8" t="s">
        <v>327</v>
      </c>
      <c r="B128" s="8" t="s">
        <v>340</v>
      </c>
      <c r="C128" s="8" t="s">
        <v>90</v>
      </c>
      <c r="D128" s="9">
        <v>1</v>
      </c>
      <c r="E128" s="11">
        <f>TRUNC(단가대비표!O95,0)</f>
        <v>7480</v>
      </c>
      <c r="F128" s="11">
        <f t="shared" si="10"/>
        <v>7480</v>
      </c>
      <c r="G128" s="11">
        <f>TRUNC(단가대비표!P95,0)</f>
        <v>0</v>
      </c>
      <c r="H128" s="11">
        <f t="shared" si="11"/>
        <v>0</v>
      </c>
      <c r="I128" s="11">
        <f>TRUNC(단가대비표!V95,0)</f>
        <v>0</v>
      </c>
      <c r="J128" s="11">
        <f t="shared" si="12"/>
        <v>0</v>
      </c>
      <c r="K128" s="11">
        <f t="shared" si="13"/>
        <v>7480</v>
      </c>
      <c r="L128" s="11">
        <f t="shared" si="14"/>
        <v>7480</v>
      </c>
      <c r="M128" s="8" t="s">
        <v>52</v>
      </c>
      <c r="N128" s="2" t="s">
        <v>341</v>
      </c>
      <c r="O128" s="2" t="s">
        <v>52</v>
      </c>
      <c r="P128" s="2" t="s">
        <v>52</v>
      </c>
      <c r="Q128" s="2" t="s">
        <v>315</v>
      </c>
      <c r="R128" s="2" t="s">
        <v>60</v>
      </c>
      <c r="S128" s="2" t="s">
        <v>60</v>
      </c>
      <c r="T128" s="2" t="s">
        <v>61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342</v>
      </c>
      <c r="AV128" s="3">
        <v>57</v>
      </c>
    </row>
    <row r="129" spans="1:48" ht="30" customHeight="1" x14ac:dyDescent="0.15">
      <c r="A129" s="8" t="s">
        <v>327</v>
      </c>
      <c r="B129" s="8" t="s">
        <v>343</v>
      </c>
      <c r="C129" s="8" t="s">
        <v>90</v>
      </c>
      <c r="D129" s="9">
        <v>2</v>
      </c>
      <c r="E129" s="11">
        <f>TRUNC(단가대비표!O101,0)</f>
        <v>7310</v>
      </c>
      <c r="F129" s="11">
        <f t="shared" si="10"/>
        <v>14620</v>
      </c>
      <c r="G129" s="11">
        <f>TRUNC(단가대비표!P101,0)</f>
        <v>0</v>
      </c>
      <c r="H129" s="11">
        <f t="shared" si="11"/>
        <v>0</v>
      </c>
      <c r="I129" s="11">
        <f>TRUNC(단가대비표!V101,0)</f>
        <v>0</v>
      </c>
      <c r="J129" s="11">
        <f t="shared" si="12"/>
        <v>0</v>
      </c>
      <c r="K129" s="11">
        <f t="shared" si="13"/>
        <v>7310</v>
      </c>
      <c r="L129" s="11">
        <f t="shared" si="14"/>
        <v>14620</v>
      </c>
      <c r="M129" s="8" t="s">
        <v>52</v>
      </c>
      <c r="N129" s="2" t="s">
        <v>344</v>
      </c>
      <c r="O129" s="2" t="s">
        <v>52</v>
      </c>
      <c r="P129" s="2" t="s">
        <v>52</v>
      </c>
      <c r="Q129" s="2" t="s">
        <v>315</v>
      </c>
      <c r="R129" s="2" t="s">
        <v>60</v>
      </c>
      <c r="S129" s="2" t="s">
        <v>60</v>
      </c>
      <c r="T129" s="2" t="s">
        <v>61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345</v>
      </c>
      <c r="AV129" s="3">
        <v>58</v>
      </c>
    </row>
    <row r="130" spans="1:48" ht="30" customHeight="1" x14ac:dyDescent="0.15">
      <c r="A130" s="8" t="s">
        <v>327</v>
      </c>
      <c r="B130" s="8" t="s">
        <v>346</v>
      </c>
      <c r="C130" s="8" t="s">
        <v>90</v>
      </c>
      <c r="D130" s="9">
        <v>1</v>
      </c>
      <c r="E130" s="11">
        <f>TRUNC(단가대비표!O104,0)</f>
        <v>7220</v>
      </c>
      <c r="F130" s="11">
        <f t="shared" si="10"/>
        <v>7220</v>
      </c>
      <c r="G130" s="11">
        <f>TRUNC(단가대비표!P104,0)</f>
        <v>0</v>
      </c>
      <c r="H130" s="11">
        <f t="shared" si="11"/>
        <v>0</v>
      </c>
      <c r="I130" s="11">
        <f>TRUNC(단가대비표!V104,0)</f>
        <v>0</v>
      </c>
      <c r="J130" s="11">
        <f t="shared" si="12"/>
        <v>0</v>
      </c>
      <c r="K130" s="11">
        <f t="shared" si="13"/>
        <v>7220</v>
      </c>
      <c r="L130" s="11">
        <f t="shared" si="14"/>
        <v>7220</v>
      </c>
      <c r="M130" s="8" t="s">
        <v>52</v>
      </c>
      <c r="N130" s="2" t="s">
        <v>347</v>
      </c>
      <c r="O130" s="2" t="s">
        <v>52</v>
      </c>
      <c r="P130" s="2" t="s">
        <v>52</v>
      </c>
      <c r="Q130" s="2" t="s">
        <v>315</v>
      </c>
      <c r="R130" s="2" t="s">
        <v>60</v>
      </c>
      <c r="S130" s="2" t="s">
        <v>60</v>
      </c>
      <c r="T130" s="2" t="s">
        <v>61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348</v>
      </c>
      <c r="AV130" s="3">
        <v>59</v>
      </c>
    </row>
    <row r="131" spans="1:48" ht="30" customHeight="1" x14ac:dyDescent="0.15">
      <c r="A131" s="8" t="s">
        <v>327</v>
      </c>
      <c r="B131" s="8" t="s">
        <v>349</v>
      </c>
      <c r="C131" s="8" t="s">
        <v>90</v>
      </c>
      <c r="D131" s="9">
        <v>1</v>
      </c>
      <c r="E131" s="11">
        <f>TRUNC(단가대비표!O103,0)</f>
        <v>5950</v>
      </c>
      <c r="F131" s="11">
        <f t="shared" si="10"/>
        <v>5950</v>
      </c>
      <c r="G131" s="11">
        <f>TRUNC(단가대비표!P103,0)</f>
        <v>0</v>
      </c>
      <c r="H131" s="11">
        <f t="shared" si="11"/>
        <v>0</v>
      </c>
      <c r="I131" s="11">
        <f>TRUNC(단가대비표!V103,0)</f>
        <v>0</v>
      </c>
      <c r="J131" s="11">
        <f t="shared" si="12"/>
        <v>0</v>
      </c>
      <c r="K131" s="11">
        <f t="shared" si="13"/>
        <v>5950</v>
      </c>
      <c r="L131" s="11">
        <f t="shared" si="14"/>
        <v>5950</v>
      </c>
      <c r="M131" s="8" t="s">
        <v>52</v>
      </c>
      <c r="N131" s="2" t="s">
        <v>350</v>
      </c>
      <c r="O131" s="2" t="s">
        <v>52</v>
      </c>
      <c r="P131" s="2" t="s">
        <v>52</v>
      </c>
      <c r="Q131" s="2" t="s">
        <v>315</v>
      </c>
      <c r="R131" s="2" t="s">
        <v>60</v>
      </c>
      <c r="S131" s="2" t="s">
        <v>60</v>
      </c>
      <c r="T131" s="2" t="s">
        <v>61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351</v>
      </c>
      <c r="AV131" s="3">
        <v>60</v>
      </c>
    </row>
    <row r="132" spans="1:48" ht="30" customHeight="1" x14ac:dyDescent="0.15">
      <c r="A132" s="8" t="s">
        <v>327</v>
      </c>
      <c r="B132" s="8" t="s">
        <v>352</v>
      </c>
      <c r="C132" s="8" t="s">
        <v>90</v>
      </c>
      <c r="D132" s="9">
        <v>2</v>
      </c>
      <c r="E132" s="11">
        <f>TRUNC(단가대비표!O100,0)</f>
        <v>5780</v>
      </c>
      <c r="F132" s="11">
        <f t="shared" si="10"/>
        <v>11560</v>
      </c>
      <c r="G132" s="11">
        <f>TRUNC(단가대비표!P100,0)</f>
        <v>0</v>
      </c>
      <c r="H132" s="11">
        <f t="shared" si="11"/>
        <v>0</v>
      </c>
      <c r="I132" s="11">
        <f>TRUNC(단가대비표!V100,0)</f>
        <v>0</v>
      </c>
      <c r="J132" s="11">
        <f t="shared" si="12"/>
        <v>0</v>
      </c>
      <c r="K132" s="11">
        <f t="shared" si="13"/>
        <v>5780</v>
      </c>
      <c r="L132" s="11">
        <f t="shared" si="14"/>
        <v>11560</v>
      </c>
      <c r="M132" s="8" t="s">
        <v>52</v>
      </c>
      <c r="N132" s="2" t="s">
        <v>353</v>
      </c>
      <c r="O132" s="2" t="s">
        <v>52</v>
      </c>
      <c r="P132" s="2" t="s">
        <v>52</v>
      </c>
      <c r="Q132" s="2" t="s">
        <v>315</v>
      </c>
      <c r="R132" s="2" t="s">
        <v>60</v>
      </c>
      <c r="S132" s="2" t="s">
        <v>60</v>
      </c>
      <c r="T132" s="2" t="s">
        <v>61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354</v>
      </c>
      <c r="AV132" s="3">
        <v>61</v>
      </c>
    </row>
    <row r="133" spans="1:48" ht="30" customHeight="1" x14ac:dyDescent="0.15">
      <c r="A133" s="8" t="s">
        <v>327</v>
      </c>
      <c r="B133" s="8" t="s">
        <v>355</v>
      </c>
      <c r="C133" s="8" t="s">
        <v>90</v>
      </c>
      <c r="D133" s="9">
        <v>1</v>
      </c>
      <c r="E133" s="11">
        <f>TRUNC(단가대비표!O102,0)</f>
        <v>4420</v>
      </c>
      <c r="F133" s="11">
        <f t="shared" si="10"/>
        <v>4420</v>
      </c>
      <c r="G133" s="11">
        <f>TRUNC(단가대비표!P102,0)</f>
        <v>0</v>
      </c>
      <c r="H133" s="11">
        <f t="shared" si="11"/>
        <v>0</v>
      </c>
      <c r="I133" s="11">
        <f>TRUNC(단가대비표!V102,0)</f>
        <v>0</v>
      </c>
      <c r="J133" s="11">
        <f t="shared" si="12"/>
        <v>0</v>
      </c>
      <c r="K133" s="11">
        <f t="shared" si="13"/>
        <v>4420</v>
      </c>
      <c r="L133" s="11">
        <f t="shared" si="14"/>
        <v>4420</v>
      </c>
      <c r="M133" s="8" t="s">
        <v>52</v>
      </c>
      <c r="N133" s="2" t="s">
        <v>356</v>
      </c>
      <c r="O133" s="2" t="s">
        <v>52</v>
      </c>
      <c r="P133" s="2" t="s">
        <v>52</v>
      </c>
      <c r="Q133" s="2" t="s">
        <v>315</v>
      </c>
      <c r="R133" s="2" t="s">
        <v>60</v>
      </c>
      <c r="S133" s="2" t="s">
        <v>60</v>
      </c>
      <c r="T133" s="2" t="s">
        <v>61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357</v>
      </c>
      <c r="AV133" s="3">
        <v>62</v>
      </c>
    </row>
    <row r="134" spans="1:48" ht="30" customHeight="1" x14ac:dyDescent="0.15">
      <c r="A134" s="8" t="s">
        <v>327</v>
      </c>
      <c r="B134" s="8" t="s">
        <v>358</v>
      </c>
      <c r="C134" s="8" t="s">
        <v>90</v>
      </c>
      <c r="D134" s="9">
        <v>2</v>
      </c>
      <c r="E134" s="11">
        <f>TRUNC(단가대비표!O97,0)</f>
        <v>6800</v>
      </c>
      <c r="F134" s="11">
        <f t="shared" si="10"/>
        <v>13600</v>
      </c>
      <c r="G134" s="11">
        <f>TRUNC(단가대비표!P97,0)</f>
        <v>0</v>
      </c>
      <c r="H134" s="11">
        <f t="shared" si="11"/>
        <v>0</v>
      </c>
      <c r="I134" s="11">
        <f>TRUNC(단가대비표!V97,0)</f>
        <v>0</v>
      </c>
      <c r="J134" s="11">
        <f t="shared" si="12"/>
        <v>0</v>
      </c>
      <c r="K134" s="11">
        <f t="shared" si="13"/>
        <v>6800</v>
      </c>
      <c r="L134" s="11">
        <f t="shared" si="14"/>
        <v>13600</v>
      </c>
      <c r="M134" s="8" t="s">
        <v>52</v>
      </c>
      <c r="N134" s="2" t="s">
        <v>359</v>
      </c>
      <c r="O134" s="2" t="s">
        <v>52</v>
      </c>
      <c r="P134" s="2" t="s">
        <v>52</v>
      </c>
      <c r="Q134" s="2" t="s">
        <v>315</v>
      </c>
      <c r="R134" s="2" t="s">
        <v>60</v>
      </c>
      <c r="S134" s="2" t="s">
        <v>60</v>
      </c>
      <c r="T134" s="2" t="s">
        <v>61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360</v>
      </c>
      <c r="AV134" s="3">
        <v>63</v>
      </c>
    </row>
    <row r="135" spans="1:48" ht="30" customHeight="1" x14ac:dyDescent="0.15">
      <c r="A135" s="8" t="s">
        <v>327</v>
      </c>
      <c r="B135" s="8" t="s">
        <v>361</v>
      </c>
      <c r="C135" s="8" t="s">
        <v>90</v>
      </c>
      <c r="D135" s="9">
        <v>4</v>
      </c>
      <c r="E135" s="11">
        <f>TRUNC(단가대비표!O99,0)</f>
        <v>5610</v>
      </c>
      <c r="F135" s="11">
        <f t="shared" si="10"/>
        <v>22440</v>
      </c>
      <c r="G135" s="11">
        <f>TRUNC(단가대비표!P99,0)</f>
        <v>0</v>
      </c>
      <c r="H135" s="11">
        <f t="shared" si="11"/>
        <v>0</v>
      </c>
      <c r="I135" s="11">
        <f>TRUNC(단가대비표!V99,0)</f>
        <v>0</v>
      </c>
      <c r="J135" s="11">
        <f t="shared" si="12"/>
        <v>0</v>
      </c>
      <c r="K135" s="11">
        <f t="shared" si="13"/>
        <v>5610</v>
      </c>
      <c r="L135" s="11">
        <f t="shared" si="14"/>
        <v>22440</v>
      </c>
      <c r="M135" s="8" t="s">
        <v>52</v>
      </c>
      <c r="N135" s="2" t="s">
        <v>362</v>
      </c>
      <c r="O135" s="2" t="s">
        <v>52</v>
      </c>
      <c r="P135" s="2" t="s">
        <v>52</v>
      </c>
      <c r="Q135" s="2" t="s">
        <v>315</v>
      </c>
      <c r="R135" s="2" t="s">
        <v>60</v>
      </c>
      <c r="S135" s="2" t="s">
        <v>60</v>
      </c>
      <c r="T135" s="2" t="s">
        <v>61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363</v>
      </c>
      <c r="AV135" s="3">
        <v>64</v>
      </c>
    </row>
    <row r="136" spans="1:48" ht="30" customHeight="1" x14ac:dyDescent="0.15">
      <c r="A136" s="8" t="s">
        <v>327</v>
      </c>
      <c r="B136" s="8" t="s">
        <v>364</v>
      </c>
      <c r="C136" s="8" t="s">
        <v>90</v>
      </c>
      <c r="D136" s="9">
        <v>2</v>
      </c>
      <c r="E136" s="11">
        <f>TRUNC(단가대비표!O98,0)</f>
        <v>4670</v>
      </c>
      <c r="F136" s="11">
        <f t="shared" si="10"/>
        <v>9340</v>
      </c>
      <c r="G136" s="11">
        <f>TRUNC(단가대비표!P98,0)</f>
        <v>0</v>
      </c>
      <c r="H136" s="11">
        <f t="shared" si="11"/>
        <v>0</v>
      </c>
      <c r="I136" s="11">
        <f>TRUNC(단가대비표!V98,0)</f>
        <v>0</v>
      </c>
      <c r="J136" s="11">
        <f t="shared" si="12"/>
        <v>0</v>
      </c>
      <c r="K136" s="11">
        <f t="shared" si="13"/>
        <v>4670</v>
      </c>
      <c r="L136" s="11">
        <f t="shared" si="14"/>
        <v>9340</v>
      </c>
      <c r="M136" s="8" t="s">
        <v>52</v>
      </c>
      <c r="N136" s="2" t="s">
        <v>365</v>
      </c>
      <c r="O136" s="2" t="s">
        <v>52</v>
      </c>
      <c r="P136" s="2" t="s">
        <v>52</v>
      </c>
      <c r="Q136" s="2" t="s">
        <v>315</v>
      </c>
      <c r="R136" s="2" t="s">
        <v>60</v>
      </c>
      <c r="S136" s="2" t="s">
        <v>60</v>
      </c>
      <c r="T136" s="2" t="s">
        <v>61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366</v>
      </c>
      <c r="AV136" s="3">
        <v>65</v>
      </c>
    </row>
    <row r="137" spans="1:48" ht="30" customHeight="1" x14ac:dyDescent="0.15">
      <c r="A137" s="8" t="s">
        <v>327</v>
      </c>
      <c r="B137" s="8" t="s">
        <v>367</v>
      </c>
      <c r="C137" s="8" t="s">
        <v>90</v>
      </c>
      <c r="D137" s="9">
        <v>4</v>
      </c>
      <c r="E137" s="11">
        <f>TRUNC(단가대비표!O96,0)</f>
        <v>5440</v>
      </c>
      <c r="F137" s="11">
        <f t="shared" si="10"/>
        <v>21760</v>
      </c>
      <c r="G137" s="11">
        <f>TRUNC(단가대비표!P96,0)</f>
        <v>0</v>
      </c>
      <c r="H137" s="11">
        <f t="shared" si="11"/>
        <v>0</v>
      </c>
      <c r="I137" s="11">
        <f>TRUNC(단가대비표!V96,0)</f>
        <v>0</v>
      </c>
      <c r="J137" s="11">
        <f t="shared" si="12"/>
        <v>0</v>
      </c>
      <c r="K137" s="11">
        <f t="shared" si="13"/>
        <v>5440</v>
      </c>
      <c r="L137" s="11">
        <f t="shared" si="14"/>
        <v>21760</v>
      </c>
      <c r="M137" s="8" t="s">
        <v>52</v>
      </c>
      <c r="N137" s="2" t="s">
        <v>368</v>
      </c>
      <c r="O137" s="2" t="s">
        <v>52</v>
      </c>
      <c r="P137" s="2" t="s">
        <v>52</v>
      </c>
      <c r="Q137" s="2" t="s">
        <v>315</v>
      </c>
      <c r="R137" s="2" t="s">
        <v>60</v>
      </c>
      <c r="S137" s="2" t="s">
        <v>60</v>
      </c>
      <c r="T137" s="2" t="s">
        <v>61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369</v>
      </c>
      <c r="AV137" s="3">
        <v>66</v>
      </c>
    </row>
    <row r="138" spans="1:48" ht="30" customHeight="1" x14ac:dyDescent="0.15">
      <c r="A138" s="8" t="s">
        <v>327</v>
      </c>
      <c r="B138" s="8" t="s">
        <v>370</v>
      </c>
      <c r="C138" s="8" t="s">
        <v>90</v>
      </c>
      <c r="D138" s="9">
        <v>6</v>
      </c>
      <c r="E138" s="11">
        <f>TRUNC(단가대비표!O90,0)</f>
        <v>1330</v>
      </c>
      <c r="F138" s="11">
        <f t="shared" si="10"/>
        <v>7980</v>
      </c>
      <c r="G138" s="11">
        <f>TRUNC(단가대비표!P90,0)</f>
        <v>0</v>
      </c>
      <c r="H138" s="11">
        <f t="shared" si="11"/>
        <v>0</v>
      </c>
      <c r="I138" s="11">
        <f>TRUNC(단가대비표!V90,0)</f>
        <v>0</v>
      </c>
      <c r="J138" s="11">
        <f t="shared" si="12"/>
        <v>0</v>
      </c>
      <c r="K138" s="11">
        <f t="shared" si="13"/>
        <v>1330</v>
      </c>
      <c r="L138" s="11">
        <f t="shared" si="14"/>
        <v>7980</v>
      </c>
      <c r="M138" s="8" t="s">
        <v>52</v>
      </c>
      <c r="N138" s="2" t="s">
        <v>371</v>
      </c>
      <c r="O138" s="2" t="s">
        <v>52</v>
      </c>
      <c r="P138" s="2" t="s">
        <v>52</v>
      </c>
      <c r="Q138" s="2" t="s">
        <v>315</v>
      </c>
      <c r="R138" s="2" t="s">
        <v>60</v>
      </c>
      <c r="S138" s="2" t="s">
        <v>60</v>
      </c>
      <c r="T138" s="2" t="s">
        <v>61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372</v>
      </c>
      <c r="AV138" s="3">
        <v>67</v>
      </c>
    </row>
    <row r="139" spans="1:48" ht="30" customHeight="1" x14ac:dyDescent="0.15">
      <c r="A139" s="8" t="s">
        <v>373</v>
      </c>
      <c r="B139" s="8" t="s">
        <v>374</v>
      </c>
      <c r="C139" s="8" t="s">
        <v>58</v>
      </c>
      <c r="D139" s="9">
        <v>6</v>
      </c>
      <c r="E139" s="11">
        <f>TRUNC(단가대비표!O120,0)</f>
        <v>25000</v>
      </c>
      <c r="F139" s="11">
        <f t="shared" si="10"/>
        <v>150000</v>
      </c>
      <c r="G139" s="11">
        <f>TRUNC(단가대비표!P120,0)</f>
        <v>0</v>
      </c>
      <c r="H139" s="11">
        <f t="shared" si="11"/>
        <v>0</v>
      </c>
      <c r="I139" s="11">
        <f>TRUNC(단가대비표!V120,0)</f>
        <v>0</v>
      </c>
      <c r="J139" s="11">
        <f t="shared" si="12"/>
        <v>0</v>
      </c>
      <c r="K139" s="11">
        <f t="shared" si="13"/>
        <v>25000</v>
      </c>
      <c r="L139" s="11">
        <f t="shared" si="14"/>
        <v>150000</v>
      </c>
      <c r="M139" s="8" t="s">
        <v>52</v>
      </c>
      <c r="N139" s="2" t="s">
        <v>375</v>
      </c>
      <c r="O139" s="2" t="s">
        <v>52</v>
      </c>
      <c r="P139" s="2" t="s">
        <v>52</v>
      </c>
      <c r="Q139" s="2" t="s">
        <v>315</v>
      </c>
      <c r="R139" s="2" t="s">
        <v>60</v>
      </c>
      <c r="S139" s="2" t="s">
        <v>60</v>
      </c>
      <c r="T139" s="2" t="s">
        <v>61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376</v>
      </c>
      <c r="AV139" s="3">
        <v>68</v>
      </c>
    </row>
    <row r="140" spans="1:48" ht="30" customHeight="1" x14ac:dyDescent="0.15">
      <c r="A140" s="8" t="s">
        <v>273</v>
      </c>
      <c r="B140" s="8" t="s">
        <v>377</v>
      </c>
      <c r="C140" s="8" t="s">
        <v>191</v>
      </c>
      <c r="D140" s="9">
        <v>2</v>
      </c>
      <c r="E140" s="11">
        <f>TRUNC(일위대가목록!E17,0)</f>
        <v>3000</v>
      </c>
      <c r="F140" s="11">
        <f t="shared" si="10"/>
        <v>6000</v>
      </c>
      <c r="G140" s="11">
        <f>TRUNC(일위대가목록!F17,0)</f>
        <v>14044</v>
      </c>
      <c r="H140" s="11">
        <f t="shared" si="11"/>
        <v>28088</v>
      </c>
      <c r="I140" s="11">
        <f>TRUNC(일위대가목록!G17,0)</f>
        <v>0</v>
      </c>
      <c r="J140" s="11">
        <f t="shared" si="12"/>
        <v>0</v>
      </c>
      <c r="K140" s="11">
        <f t="shared" si="13"/>
        <v>17044</v>
      </c>
      <c r="L140" s="11">
        <f t="shared" si="14"/>
        <v>34088</v>
      </c>
      <c r="M140" s="8" t="s">
        <v>52</v>
      </c>
      <c r="N140" s="2" t="s">
        <v>378</v>
      </c>
      <c r="O140" s="2" t="s">
        <v>52</v>
      </c>
      <c r="P140" s="2" t="s">
        <v>52</v>
      </c>
      <c r="Q140" s="2" t="s">
        <v>315</v>
      </c>
      <c r="R140" s="2" t="s">
        <v>61</v>
      </c>
      <c r="S140" s="2" t="s">
        <v>60</v>
      </c>
      <c r="T140" s="2" t="s">
        <v>60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379</v>
      </c>
      <c r="AV140" s="3">
        <v>69</v>
      </c>
    </row>
    <row r="141" spans="1:48" ht="30" customHeight="1" x14ac:dyDescent="0.15">
      <c r="A141" s="8" t="s">
        <v>273</v>
      </c>
      <c r="B141" s="8" t="s">
        <v>380</v>
      </c>
      <c r="C141" s="8" t="s">
        <v>191</v>
      </c>
      <c r="D141" s="9">
        <v>7</v>
      </c>
      <c r="E141" s="11">
        <f>TRUNC(일위대가목록!E18,0)</f>
        <v>2480</v>
      </c>
      <c r="F141" s="11">
        <f t="shared" si="10"/>
        <v>17360</v>
      </c>
      <c r="G141" s="11">
        <f>TRUNC(일위대가목록!F18,0)</f>
        <v>14044</v>
      </c>
      <c r="H141" s="11">
        <f t="shared" si="11"/>
        <v>98308</v>
      </c>
      <c r="I141" s="11">
        <f>TRUNC(일위대가목록!G18,0)</f>
        <v>0</v>
      </c>
      <c r="J141" s="11">
        <f t="shared" si="12"/>
        <v>0</v>
      </c>
      <c r="K141" s="11">
        <f t="shared" si="13"/>
        <v>16524</v>
      </c>
      <c r="L141" s="11">
        <f t="shared" si="14"/>
        <v>115668</v>
      </c>
      <c r="M141" s="8" t="s">
        <v>52</v>
      </c>
      <c r="N141" s="2" t="s">
        <v>381</v>
      </c>
      <c r="O141" s="2" t="s">
        <v>52</v>
      </c>
      <c r="P141" s="2" t="s">
        <v>52</v>
      </c>
      <c r="Q141" s="2" t="s">
        <v>315</v>
      </c>
      <c r="R141" s="2" t="s">
        <v>61</v>
      </c>
      <c r="S141" s="2" t="s">
        <v>60</v>
      </c>
      <c r="T141" s="2" t="s">
        <v>60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382</v>
      </c>
      <c r="AV141" s="3">
        <v>70</v>
      </c>
    </row>
    <row r="142" spans="1:48" ht="30" customHeight="1" x14ac:dyDescent="0.15">
      <c r="A142" s="8" t="s">
        <v>273</v>
      </c>
      <c r="B142" s="8" t="s">
        <v>383</v>
      </c>
      <c r="C142" s="8" t="s">
        <v>191</v>
      </c>
      <c r="D142" s="9">
        <v>5</v>
      </c>
      <c r="E142" s="11">
        <f>TRUNC(일위대가목록!E19,0)</f>
        <v>2168</v>
      </c>
      <c r="F142" s="11">
        <f t="shared" si="10"/>
        <v>10840</v>
      </c>
      <c r="G142" s="11">
        <f>TRUNC(일위대가목록!F19,0)</f>
        <v>10892</v>
      </c>
      <c r="H142" s="11">
        <f t="shared" si="11"/>
        <v>54460</v>
      </c>
      <c r="I142" s="11">
        <f>TRUNC(일위대가목록!G19,0)</f>
        <v>0</v>
      </c>
      <c r="J142" s="11">
        <f t="shared" si="12"/>
        <v>0</v>
      </c>
      <c r="K142" s="11">
        <f t="shared" si="13"/>
        <v>13060</v>
      </c>
      <c r="L142" s="11">
        <f t="shared" si="14"/>
        <v>65300</v>
      </c>
      <c r="M142" s="8" t="s">
        <v>52</v>
      </c>
      <c r="N142" s="2" t="s">
        <v>384</v>
      </c>
      <c r="O142" s="2" t="s">
        <v>52</v>
      </c>
      <c r="P142" s="2" t="s">
        <v>52</v>
      </c>
      <c r="Q142" s="2" t="s">
        <v>315</v>
      </c>
      <c r="R142" s="2" t="s">
        <v>61</v>
      </c>
      <c r="S142" s="2" t="s">
        <v>60</v>
      </c>
      <c r="T142" s="2" t="s">
        <v>60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385</v>
      </c>
      <c r="AV142" s="3">
        <v>71</v>
      </c>
    </row>
    <row r="143" spans="1:48" ht="30" customHeight="1" x14ac:dyDescent="0.15">
      <c r="A143" s="8" t="s">
        <v>386</v>
      </c>
      <c r="B143" s="8" t="s">
        <v>387</v>
      </c>
      <c r="C143" s="8" t="s">
        <v>191</v>
      </c>
      <c r="D143" s="9">
        <v>40</v>
      </c>
      <c r="E143" s="11">
        <f>TRUNC(일위대가목록!E20,0)</f>
        <v>3606</v>
      </c>
      <c r="F143" s="11">
        <f t="shared" si="10"/>
        <v>144240</v>
      </c>
      <c r="G143" s="11">
        <f>TRUNC(일위대가목록!F20,0)</f>
        <v>0</v>
      </c>
      <c r="H143" s="11">
        <f t="shared" si="11"/>
        <v>0</v>
      </c>
      <c r="I143" s="11">
        <f>TRUNC(일위대가목록!G20,0)</f>
        <v>0</v>
      </c>
      <c r="J143" s="11">
        <f t="shared" si="12"/>
        <v>0</v>
      </c>
      <c r="K143" s="11">
        <f t="shared" si="13"/>
        <v>3606</v>
      </c>
      <c r="L143" s="11">
        <f t="shared" si="14"/>
        <v>144240</v>
      </c>
      <c r="M143" s="8" t="s">
        <v>52</v>
      </c>
      <c r="N143" s="2" t="s">
        <v>388</v>
      </c>
      <c r="O143" s="2" t="s">
        <v>52</v>
      </c>
      <c r="P143" s="2" t="s">
        <v>52</v>
      </c>
      <c r="Q143" s="2" t="s">
        <v>315</v>
      </c>
      <c r="R143" s="2" t="s">
        <v>61</v>
      </c>
      <c r="S143" s="2" t="s">
        <v>60</v>
      </c>
      <c r="T143" s="2" t="s">
        <v>60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389</v>
      </c>
      <c r="AV143" s="3">
        <v>72</v>
      </c>
    </row>
    <row r="144" spans="1:48" ht="30" customHeight="1" x14ac:dyDescent="0.15">
      <c r="A144" s="8" t="s">
        <v>386</v>
      </c>
      <c r="B144" s="8" t="s">
        <v>390</v>
      </c>
      <c r="C144" s="8" t="s">
        <v>191</v>
      </c>
      <c r="D144" s="9">
        <v>13</v>
      </c>
      <c r="E144" s="11">
        <f>TRUNC(일위대가목록!E21,0)</f>
        <v>1474</v>
      </c>
      <c r="F144" s="11">
        <f t="shared" si="10"/>
        <v>19162</v>
      </c>
      <c r="G144" s="11">
        <f>TRUNC(일위대가목록!F21,0)</f>
        <v>0</v>
      </c>
      <c r="H144" s="11">
        <f t="shared" si="11"/>
        <v>0</v>
      </c>
      <c r="I144" s="11">
        <f>TRUNC(일위대가목록!G21,0)</f>
        <v>0</v>
      </c>
      <c r="J144" s="11">
        <f t="shared" si="12"/>
        <v>0</v>
      </c>
      <c r="K144" s="11">
        <f t="shared" si="13"/>
        <v>1474</v>
      </c>
      <c r="L144" s="11">
        <f t="shared" si="14"/>
        <v>19162</v>
      </c>
      <c r="M144" s="8" t="s">
        <v>52</v>
      </c>
      <c r="N144" s="2" t="s">
        <v>391</v>
      </c>
      <c r="O144" s="2" t="s">
        <v>52</v>
      </c>
      <c r="P144" s="2" t="s">
        <v>52</v>
      </c>
      <c r="Q144" s="2" t="s">
        <v>315</v>
      </c>
      <c r="R144" s="2" t="s">
        <v>61</v>
      </c>
      <c r="S144" s="2" t="s">
        <v>60</v>
      </c>
      <c r="T144" s="2" t="s">
        <v>60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392</v>
      </c>
      <c r="AV144" s="3">
        <v>73</v>
      </c>
    </row>
    <row r="145" spans="1:48" ht="30" customHeight="1" x14ac:dyDescent="0.15">
      <c r="A145" s="8" t="s">
        <v>386</v>
      </c>
      <c r="B145" s="8" t="s">
        <v>393</v>
      </c>
      <c r="C145" s="8" t="s">
        <v>191</v>
      </c>
      <c r="D145" s="9">
        <v>5</v>
      </c>
      <c r="E145" s="11">
        <f>TRUNC(일위대가목록!E22,0)</f>
        <v>1254</v>
      </c>
      <c r="F145" s="11">
        <f t="shared" si="10"/>
        <v>6270</v>
      </c>
      <c r="G145" s="11">
        <f>TRUNC(일위대가목록!F22,0)</f>
        <v>0</v>
      </c>
      <c r="H145" s="11">
        <f t="shared" si="11"/>
        <v>0</v>
      </c>
      <c r="I145" s="11">
        <f>TRUNC(일위대가목록!G22,0)</f>
        <v>0</v>
      </c>
      <c r="J145" s="11">
        <f t="shared" si="12"/>
        <v>0</v>
      </c>
      <c r="K145" s="11">
        <f t="shared" si="13"/>
        <v>1254</v>
      </c>
      <c r="L145" s="11">
        <f t="shared" si="14"/>
        <v>6270</v>
      </c>
      <c r="M145" s="8" t="s">
        <v>52</v>
      </c>
      <c r="N145" s="2" t="s">
        <v>394</v>
      </c>
      <c r="O145" s="2" t="s">
        <v>52</v>
      </c>
      <c r="P145" s="2" t="s">
        <v>52</v>
      </c>
      <c r="Q145" s="2" t="s">
        <v>315</v>
      </c>
      <c r="R145" s="2" t="s">
        <v>61</v>
      </c>
      <c r="S145" s="2" t="s">
        <v>60</v>
      </c>
      <c r="T145" s="2" t="s">
        <v>60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395</v>
      </c>
      <c r="AV145" s="3">
        <v>74</v>
      </c>
    </row>
    <row r="146" spans="1:48" ht="30" customHeight="1" x14ac:dyDescent="0.15">
      <c r="A146" s="8" t="s">
        <v>128</v>
      </c>
      <c r="B146" s="8" t="s">
        <v>129</v>
      </c>
      <c r="C146" s="8" t="s">
        <v>130</v>
      </c>
      <c r="D146" s="9">
        <f>공량산출근거서!K59</f>
        <v>3.2</v>
      </c>
      <c r="E146" s="11">
        <f>TRUNC(단가대비표!O109,0)</f>
        <v>0</v>
      </c>
      <c r="F146" s="11">
        <f t="shared" si="10"/>
        <v>0</v>
      </c>
      <c r="G146" s="11">
        <f>TRUNC(단가대비표!P109,0)</f>
        <v>130264</v>
      </c>
      <c r="H146" s="11">
        <f t="shared" si="11"/>
        <v>416844</v>
      </c>
      <c r="I146" s="11">
        <f>TRUNC(단가대비표!V109,0)</f>
        <v>0</v>
      </c>
      <c r="J146" s="11">
        <f t="shared" si="12"/>
        <v>0</v>
      </c>
      <c r="K146" s="11">
        <f t="shared" si="13"/>
        <v>130264</v>
      </c>
      <c r="L146" s="11">
        <f t="shared" si="14"/>
        <v>416844</v>
      </c>
      <c r="M146" s="8" t="s">
        <v>52</v>
      </c>
      <c r="N146" s="2" t="s">
        <v>131</v>
      </c>
      <c r="O146" s="2" t="s">
        <v>52</v>
      </c>
      <c r="P146" s="2" t="s">
        <v>52</v>
      </c>
      <c r="Q146" s="2" t="s">
        <v>315</v>
      </c>
      <c r="R146" s="2" t="s">
        <v>60</v>
      </c>
      <c r="S146" s="2" t="s">
        <v>60</v>
      </c>
      <c r="T146" s="2" t="s">
        <v>61</v>
      </c>
      <c r="U146" s="3"/>
      <c r="V146" s="3"/>
      <c r="W146" s="3"/>
      <c r="X146" s="3"/>
      <c r="Y146" s="3">
        <v>2</v>
      </c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396</v>
      </c>
      <c r="AV146" s="3">
        <v>108</v>
      </c>
    </row>
    <row r="147" spans="1:48" ht="30" customHeight="1" x14ac:dyDescent="0.15">
      <c r="A147" s="8" t="s">
        <v>309</v>
      </c>
      <c r="B147" s="8" t="s">
        <v>134</v>
      </c>
      <c r="C147" s="8" t="s">
        <v>130</v>
      </c>
      <c r="D147" s="9">
        <f>공량산출근거서!K60</f>
        <v>6.37</v>
      </c>
      <c r="E147" s="11">
        <f>TRUNC(단가대비표!O112,0)</f>
        <v>0</v>
      </c>
      <c r="F147" s="11">
        <f t="shared" si="10"/>
        <v>0</v>
      </c>
      <c r="G147" s="11">
        <f>TRUNC(단가대비표!P112,0)</f>
        <v>186665</v>
      </c>
      <c r="H147" s="11">
        <f t="shared" si="11"/>
        <v>1189056</v>
      </c>
      <c r="I147" s="11">
        <f>TRUNC(단가대비표!V112,0)</f>
        <v>0</v>
      </c>
      <c r="J147" s="11">
        <f t="shared" si="12"/>
        <v>0</v>
      </c>
      <c r="K147" s="11">
        <f t="shared" si="13"/>
        <v>186665</v>
      </c>
      <c r="L147" s="11">
        <f t="shared" si="14"/>
        <v>1189056</v>
      </c>
      <c r="M147" s="8" t="s">
        <v>52</v>
      </c>
      <c r="N147" s="2" t="s">
        <v>310</v>
      </c>
      <c r="O147" s="2" t="s">
        <v>52</v>
      </c>
      <c r="P147" s="2" t="s">
        <v>52</v>
      </c>
      <c r="Q147" s="2" t="s">
        <v>315</v>
      </c>
      <c r="R147" s="2" t="s">
        <v>60</v>
      </c>
      <c r="S147" s="2" t="s">
        <v>60</v>
      </c>
      <c r="T147" s="2" t="s">
        <v>61</v>
      </c>
      <c r="U147" s="3"/>
      <c r="V147" s="3"/>
      <c r="W147" s="3"/>
      <c r="X147" s="3"/>
      <c r="Y147" s="3">
        <v>2</v>
      </c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397</v>
      </c>
      <c r="AV147" s="3">
        <v>109</v>
      </c>
    </row>
    <row r="148" spans="1:48" ht="30" customHeight="1" x14ac:dyDescent="0.15">
      <c r="A148" s="8" t="s">
        <v>146</v>
      </c>
      <c r="B148" s="8" t="s">
        <v>147</v>
      </c>
      <c r="C148" s="8" t="s">
        <v>148</v>
      </c>
      <c r="D148" s="9">
        <v>1</v>
      </c>
      <c r="E148" s="11">
        <f>ROUNDDOWN(SUMIF(Y120:Y148, RIGHTB(N148, 1), H120:H148)*W148, 0)</f>
        <v>48177</v>
      </c>
      <c r="F148" s="11">
        <f t="shared" si="10"/>
        <v>48177</v>
      </c>
      <c r="G148" s="11">
        <v>0</v>
      </c>
      <c r="H148" s="11">
        <f t="shared" si="11"/>
        <v>0</v>
      </c>
      <c r="I148" s="11">
        <v>0</v>
      </c>
      <c r="J148" s="11">
        <f t="shared" si="12"/>
        <v>0</v>
      </c>
      <c r="K148" s="11">
        <f t="shared" si="13"/>
        <v>48177</v>
      </c>
      <c r="L148" s="11">
        <f t="shared" si="14"/>
        <v>48177</v>
      </c>
      <c r="M148" s="8" t="s">
        <v>52</v>
      </c>
      <c r="N148" s="2" t="s">
        <v>312</v>
      </c>
      <c r="O148" s="2" t="s">
        <v>52</v>
      </c>
      <c r="P148" s="2" t="s">
        <v>52</v>
      </c>
      <c r="Q148" s="2" t="s">
        <v>315</v>
      </c>
      <c r="R148" s="2" t="s">
        <v>60</v>
      </c>
      <c r="S148" s="2" t="s">
        <v>60</v>
      </c>
      <c r="T148" s="2" t="s">
        <v>60</v>
      </c>
      <c r="U148" s="3">
        <v>1</v>
      </c>
      <c r="V148" s="3">
        <v>0</v>
      </c>
      <c r="W148" s="3">
        <v>0.03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2" t="s">
        <v>52</v>
      </c>
      <c r="AS148" s="2" t="s">
        <v>52</v>
      </c>
      <c r="AT148" s="3"/>
      <c r="AU148" s="2" t="s">
        <v>398</v>
      </c>
      <c r="AV148" s="3">
        <v>132</v>
      </c>
    </row>
    <row r="149" spans="1:48" ht="30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15">
      <c r="A164" s="8" t="s">
        <v>151</v>
      </c>
      <c r="B164" s="9"/>
      <c r="C164" s="9"/>
      <c r="D164" s="9"/>
      <c r="E164" s="9"/>
      <c r="F164" s="11">
        <f>SUM(F120:F163)</f>
        <v>1330282</v>
      </c>
      <c r="G164" s="9"/>
      <c r="H164" s="11">
        <f>SUM(H120:H163)</f>
        <v>1786756</v>
      </c>
      <c r="I164" s="9"/>
      <c r="J164" s="11">
        <f>SUM(J120:J163)</f>
        <v>0</v>
      </c>
      <c r="K164" s="9"/>
      <c r="L164" s="11">
        <f>SUM(L120:L163)</f>
        <v>3117038</v>
      </c>
      <c r="M164" s="9"/>
      <c r="N164" t="s">
        <v>152</v>
      </c>
    </row>
    <row r="165" spans="1:48" ht="30" customHeight="1" x14ac:dyDescent="0.15">
      <c r="A165" s="8" t="s">
        <v>399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3"/>
      <c r="O165" s="3"/>
      <c r="P165" s="3"/>
      <c r="Q165" s="2" t="s">
        <v>400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ht="30" customHeight="1" x14ac:dyDescent="0.15">
      <c r="A166" s="8" t="s">
        <v>401</v>
      </c>
      <c r="B166" s="8" t="s">
        <v>402</v>
      </c>
      <c r="C166" s="8" t="s">
        <v>125</v>
      </c>
      <c r="D166" s="9">
        <v>10</v>
      </c>
      <c r="E166" s="11">
        <f>TRUNC(단가대비표!O65,0)</f>
        <v>4605</v>
      </c>
      <c r="F166" s="11">
        <f t="shared" ref="F166:F176" si="15">TRUNC(E166*D166, 0)</f>
        <v>46050</v>
      </c>
      <c r="G166" s="11">
        <f>TRUNC(단가대비표!P65,0)</f>
        <v>0</v>
      </c>
      <c r="H166" s="11">
        <f t="shared" ref="H166:H176" si="16">TRUNC(G166*D166, 0)</f>
        <v>0</v>
      </c>
      <c r="I166" s="11">
        <f>TRUNC(단가대비표!V65,0)</f>
        <v>0</v>
      </c>
      <c r="J166" s="11">
        <f t="shared" ref="J166:J176" si="17">TRUNC(I166*D166, 0)</f>
        <v>0</v>
      </c>
      <c r="K166" s="11">
        <f t="shared" ref="K166:K176" si="18">TRUNC(E166+G166+I166, 0)</f>
        <v>4605</v>
      </c>
      <c r="L166" s="11">
        <f t="shared" ref="L166:L176" si="19">TRUNC(F166+H166+J166, 0)</f>
        <v>46050</v>
      </c>
      <c r="M166" s="8" t="s">
        <v>52</v>
      </c>
      <c r="N166" s="2" t="s">
        <v>403</v>
      </c>
      <c r="O166" s="2" t="s">
        <v>52</v>
      </c>
      <c r="P166" s="2" t="s">
        <v>52</v>
      </c>
      <c r="Q166" s="2" t="s">
        <v>400</v>
      </c>
      <c r="R166" s="2" t="s">
        <v>60</v>
      </c>
      <c r="S166" s="2" t="s">
        <v>60</v>
      </c>
      <c r="T166" s="2" t="s">
        <v>61</v>
      </c>
      <c r="U166" s="3"/>
      <c r="V166" s="3"/>
      <c r="W166" s="3"/>
      <c r="X166" s="3">
        <v>1</v>
      </c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404</v>
      </c>
      <c r="AV166" s="3">
        <v>75</v>
      </c>
    </row>
    <row r="167" spans="1:48" ht="30" customHeight="1" x14ac:dyDescent="0.15">
      <c r="A167" s="8" t="s">
        <v>207</v>
      </c>
      <c r="B167" s="8" t="s">
        <v>208</v>
      </c>
      <c r="C167" s="8" t="s">
        <v>148</v>
      </c>
      <c r="D167" s="9">
        <v>1</v>
      </c>
      <c r="E167" s="11">
        <f>ROUNDDOWN(SUMIF(X166:X176, RIGHTB(N167, 1), F166:F176)*W167, 0)</f>
        <v>1381</v>
      </c>
      <c r="F167" s="11">
        <f t="shared" si="15"/>
        <v>1381</v>
      </c>
      <c r="G167" s="11">
        <v>0</v>
      </c>
      <c r="H167" s="11">
        <f t="shared" si="16"/>
        <v>0</v>
      </c>
      <c r="I167" s="11">
        <v>0</v>
      </c>
      <c r="J167" s="11">
        <f t="shared" si="17"/>
        <v>0</v>
      </c>
      <c r="K167" s="11">
        <f t="shared" si="18"/>
        <v>1381</v>
      </c>
      <c r="L167" s="11">
        <f t="shared" si="19"/>
        <v>1381</v>
      </c>
      <c r="M167" s="8" t="s">
        <v>52</v>
      </c>
      <c r="N167" s="2" t="s">
        <v>149</v>
      </c>
      <c r="O167" s="2" t="s">
        <v>52</v>
      </c>
      <c r="P167" s="2" t="s">
        <v>52</v>
      </c>
      <c r="Q167" s="2" t="s">
        <v>400</v>
      </c>
      <c r="R167" s="2" t="s">
        <v>60</v>
      </c>
      <c r="S167" s="2" t="s">
        <v>60</v>
      </c>
      <c r="T167" s="2" t="s">
        <v>60</v>
      </c>
      <c r="U167" s="3">
        <v>0</v>
      </c>
      <c r="V167" s="3">
        <v>0</v>
      </c>
      <c r="W167" s="3">
        <v>0.03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405</v>
      </c>
      <c r="AV167" s="3">
        <v>133</v>
      </c>
    </row>
    <row r="168" spans="1:48" ht="30" customHeight="1" x14ac:dyDescent="0.15">
      <c r="A168" s="8" t="s">
        <v>327</v>
      </c>
      <c r="B168" s="8" t="s">
        <v>406</v>
      </c>
      <c r="C168" s="8" t="s">
        <v>90</v>
      </c>
      <c r="D168" s="9">
        <v>2</v>
      </c>
      <c r="E168" s="11">
        <f>TRUNC(단가대비표!O88,0)</f>
        <v>1490</v>
      </c>
      <c r="F168" s="11">
        <f t="shared" si="15"/>
        <v>2980</v>
      </c>
      <c r="G168" s="11">
        <f>TRUNC(단가대비표!P88,0)</f>
        <v>0</v>
      </c>
      <c r="H168" s="11">
        <f t="shared" si="16"/>
        <v>0</v>
      </c>
      <c r="I168" s="11">
        <f>TRUNC(단가대비표!V88,0)</f>
        <v>0</v>
      </c>
      <c r="J168" s="11">
        <f t="shared" si="17"/>
        <v>0</v>
      </c>
      <c r="K168" s="11">
        <f t="shared" si="18"/>
        <v>1490</v>
      </c>
      <c r="L168" s="11">
        <f t="shared" si="19"/>
        <v>2980</v>
      </c>
      <c r="M168" s="8" t="s">
        <v>52</v>
      </c>
      <c r="N168" s="2" t="s">
        <v>407</v>
      </c>
      <c r="O168" s="2" t="s">
        <v>52</v>
      </c>
      <c r="P168" s="2" t="s">
        <v>52</v>
      </c>
      <c r="Q168" s="2" t="s">
        <v>400</v>
      </c>
      <c r="R168" s="2" t="s">
        <v>60</v>
      </c>
      <c r="S168" s="2" t="s">
        <v>60</v>
      </c>
      <c r="T168" s="2" t="s">
        <v>61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408</v>
      </c>
      <c r="AV168" s="3">
        <v>76</v>
      </c>
    </row>
    <row r="169" spans="1:48" ht="30" customHeight="1" x14ac:dyDescent="0.15">
      <c r="A169" s="8" t="s">
        <v>327</v>
      </c>
      <c r="B169" s="8" t="s">
        <v>409</v>
      </c>
      <c r="C169" s="8" t="s">
        <v>90</v>
      </c>
      <c r="D169" s="9">
        <v>2</v>
      </c>
      <c r="E169" s="11">
        <f>TRUNC(단가대비표!O89,0)</f>
        <v>2190</v>
      </c>
      <c r="F169" s="11">
        <f t="shared" si="15"/>
        <v>4380</v>
      </c>
      <c r="G169" s="11">
        <f>TRUNC(단가대비표!P89,0)</f>
        <v>0</v>
      </c>
      <c r="H169" s="11">
        <f t="shared" si="16"/>
        <v>0</v>
      </c>
      <c r="I169" s="11">
        <f>TRUNC(단가대비표!V89,0)</f>
        <v>0</v>
      </c>
      <c r="J169" s="11">
        <f t="shared" si="17"/>
        <v>0</v>
      </c>
      <c r="K169" s="11">
        <f t="shared" si="18"/>
        <v>2190</v>
      </c>
      <c r="L169" s="11">
        <f t="shared" si="19"/>
        <v>4380</v>
      </c>
      <c r="M169" s="8" t="s">
        <v>52</v>
      </c>
      <c r="N169" s="2" t="s">
        <v>410</v>
      </c>
      <c r="O169" s="2" t="s">
        <v>52</v>
      </c>
      <c r="P169" s="2" t="s">
        <v>52</v>
      </c>
      <c r="Q169" s="2" t="s">
        <v>400</v>
      </c>
      <c r="R169" s="2" t="s">
        <v>60</v>
      </c>
      <c r="S169" s="2" t="s">
        <v>60</v>
      </c>
      <c r="T169" s="2" t="s">
        <v>61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2" t="s">
        <v>52</v>
      </c>
      <c r="AS169" s="2" t="s">
        <v>52</v>
      </c>
      <c r="AT169" s="3"/>
      <c r="AU169" s="2" t="s">
        <v>411</v>
      </c>
      <c r="AV169" s="3">
        <v>77</v>
      </c>
    </row>
    <row r="170" spans="1:48" ht="30" customHeight="1" x14ac:dyDescent="0.15">
      <c r="A170" s="8" t="s">
        <v>412</v>
      </c>
      <c r="B170" s="8" t="s">
        <v>413</v>
      </c>
      <c r="C170" s="8" t="s">
        <v>90</v>
      </c>
      <c r="D170" s="9">
        <v>6</v>
      </c>
      <c r="E170" s="11">
        <f>TRUNC(단가대비표!O60,0)</f>
        <v>714</v>
      </c>
      <c r="F170" s="11">
        <f t="shared" si="15"/>
        <v>4284</v>
      </c>
      <c r="G170" s="11">
        <f>TRUNC(단가대비표!P60,0)</f>
        <v>0</v>
      </c>
      <c r="H170" s="11">
        <f t="shared" si="16"/>
        <v>0</v>
      </c>
      <c r="I170" s="11">
        <f>TRUNC(단가대비표!V60,0)</f>
        <v>0</v>
      </c>
      <c r="J170" s="11">
        <f t="shared" si="17"/>
        <v>0</v>
      </c>
      <c r="K170" s="11">
        <f t="shared" si="18"/>
        <v>714</v>
      </c>
      <c r="L170" s="11">
        <f t="shared" si="19"/>
        <v>4284</v>
      </c>
      <c r="M170" s="8" t="s">
        <v>52</v>
      </c>
      <c r="N170" s="2" t="s">
        <v>414</v>
      </c>
      <c r="O170" s="2" t="s">
        <v>52</v>
      </c>
      <c r="P170" s="2" t="s">
        <v>52</v>
      </c>
      <c r="Q170" s="2" t="s">
        <v>400</v>
      </c>
      <c r="R170" s="2" t="s">
        <v>60</v>
      </c>
      <c r="S170" s="2" t="s">
        <v>60</v>
      </c>
      <c r="T170" s="2" t="s">
        <v>61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2" t="s">
        <v>52</v>
      </c>
      <c r="AS170" s="2" t="s">
        <v>52</v>
      </c>
      <c r="AT170" s="3"/>
      <c r="AU170" s="2" t="s">
        <v>415</v>
      </c>
      <c r="AV170" s="3">
        <v>78</v>
      </c>
    </row>
    <row r="171" spans="1:48" ht="30" customHeight="1" x14ac:dyDescent="0.15">
      <c r="A171" s="8" t="s">
        <v>416</v>
      </c>
      <c r="B171" s="8" t="s">
        <v>387</v>
      </c>
      <c r="C171" s="8" t="s">
        <v>108</v>
      </c>
      <c r="D171" s="9">
        <v>2</v>
      </c>
      <c r="E171" s="11">
        <f>TRUNC(단가대비표!O20,0)</f>
        <v>7000</v>
      </c>
      <c r="F171" s="11">
        <f t="shared" si="15"/>
        <v>14000</v>
      </c>
      <c r="G171" s="11">
        <f>TRUNC(단가대비표!P20,0)</f>
        <v>0</v>
      </c>
      <c r="H171" s="11">
        <f t="shared" si="16"/>
        <v>0</v>
      </c>
      <c r="I171" s="11">
        <f>TRUNC(단가대비표!V20,0)</f>
        <v>0</v>
      </c>
      <c r="J171" s="11">
        <f t="shared" si="17"/>
        <v>0</v>
      </c>
      <c r="K171" s="11">
        <f t="shared" si="18"/>
        <v>7000</v>
      </c>
      <c r="L171" s="11">
        <f t="shared" si="19"/>
        <v>14000</v>
      </c>
      <c r="M171" s="8" t="s">
        <v>52</v>
      </c>
      <c r="N171" s="2" t="s">
        <v>417</v>
      </c>
      <c r="O171" s="2" t="s">
        <v>52</v>
      </c>
      <c r="P171" s="2" t="s">
        <v>52</v>
      </c>
      <c r="Q171" s="2" t="s">
        <v>400</v>
      </c>
      <c r="R171" s="2" t="s">
        <v>60</v>
      </c>
      <c r="S171" s="2" t="s">
        <v>60</v>
      </c>
      <c r="T171" s="2" t="s">
        <v>61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2" t="s">
        <v>52</v>
      </c>
      <c r="AS171" s="2" t="s">
        <v>52</v>
      </c>
      <c r="AT171" s="3"/>
      <c r="AU171" s="2" t="s">
        <v>418</v>
      </c>
      <c r="AV171" s="3">
        <v>79</v>
      </c>
    </row>
    <row r="172" spans="1:48" ht="30" customHeight="1" x14ac:dyDescent="0.15">
      <c r="A172" s="8" t="s">
        <v>419</v>
      </c>
      <c r="B172" s="8" t="s">
        <v>377</v>
      </c>
      <c r="C172" s="8" t="s">
        <v>191</v>
      </c>
      <c r="D172" s="9">
        <v>2</v>
      </c>
      <c r="E172" s="11">
        <f>TRUNC(일위대가목록!E23,0)</f>
        <v>1262</v>
      </c>
      <c r="F172" s="11">
        <f t="shared" si="15"/>
        <v>2524</v>
      </c>
      <c r="G172" s="11">
        <f>TRUNC(일위대가목록!F23,0)</f>
        <v>15224</v>
      </c>
      <c r="H172" s="11">
        <f t="shared" si="16"/>
        <v>30448</v>
      </c>
      <c r="I172" s="11">
        <f>TRUNC(일위대가목록!G23,0)</f>
        <v>0</v>
      </c>
      <c r="J172" s="11">
        <f t="shared" si="17"/>
        <v>0</v>
      </c>
      <c r="K172" s="11">
        <f t="shared" si="18"/>
        <v>16486</v>
      </c>
      <c r="L172" s="11">
        <f t="shared" si="19"/>
        <v>32972</v>
      </c>
      <c r="M172" s="8" t="s">
        <v>52</v>
      </c>
      <c r="N172" s="2" t="s">
        <v>420</v>
      </c>
      <c r="O172" s="2" t="s">
        <v>52</v>
      </c>
      <c r="P172" s="2" t="s">
        <v>52</v>
      </c>
      <c r="Q172" s="2" t="s">
        <v>400</v>
      </c>
      <c r="R172" s="2" t="s">
        <v>61</v>
      </c>
      <c r="S172" s="2" t="s">
        <v>60</v>
      </c>
      <c r="T172" s="2" t="s">
        <v>60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2" t="s">
        <v>52</v>
      </c>
      <c r="AS172" s="2" t="s">
        <v>52</v>
      </c>
      <c r="AT172" s="3"/>
      <c r="AU172" s="2" t="s">
        <v>421</v>
      </c>
      <c r="AV172" s="3">
        <v>80</v>
      </c>
    </row>
    <row r="173" spans="1:48" ht="30" customHeight="1" x14ac:dyDescent="0.15">
      <c r="A173" s="8" t="s">
        <v>386</v>
      </c>
      <c r="B173" s="8" t="s">
        <v>387</v>
      </c>
      <c r="C173" s="8" t="s">
        <v>191</v>
      </c>
      <c r="D173" s="9">
        <v>6</v>
      </c>
      <c r="E173" s="11">
        <f>TRUNC(일위대가목록!E20,0)</f>
        <v>3606</v>
      </c>
      <c r="F173" s="11">
        <f t="shared" si="15"/>
        <v>21636</v>
      </c>
      <c r="G173" s="11">
        <f>TRUNC(일위대가목록!F20,0)</f>
        <v>0</v>
      </c>
      <c r="H173" s="11">
        <f t="shared" si="16"/>
        <v>0</v>
      </c>
      <c r="I173" s="11">
        <f>TRUNC(일위대가목록!G20,0)</f>
        <v>0</v>
      </c>
      <c r="J173" s="11">
        <f t="shared" si="17"/>
        <v>0</v>
      </c>
      <c r="K173" s="11">
        <f t="shared" si="18"/>
        <v>3606</v>
      </c>
      <c r="L173" s="11">
        <f t="shared" si="19"/>
        <v>21636</v>
      </c>
      <c r="M173" s="8" t="s">
        <v>52</v>
      </c>
      <c r="N173" s="2" t="s">
        <v>388</v>
      </c>
      <c r="O173" s="2" t="s">
        <v>52</v>
      </c>
      <c r="P173" s="2" t="s">
        <v>52</v>
      </c>
      <c r="Q173" s="2" t="s">
        <v>400</v>
      </c>
      <c r="R173" s="2" t="s">
        <v>61</v>
      </c>
      <c r="S173" s="2" t="s">
        <v>60</v>
      </c>
      <c r="T173" s="2" t="s">
        <v>60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422</v>
      </c>
      <c r="AV173" s="3">
        <v>81</v>
      </c>
    </row>
    <row r="174" spans="1:48" ht="30" customHeight="1" x14ac:dyDescent="0.15">
      <c r="A174" s="8" t="s">
        <v>128</v>
      </c>
      <c r="B174" s="8" t="s">
        <v>129</v>
      </c>
      <c r="C174" s="8" t="s">
        <v>130</v>
      </c>
      <c r="D174" s="9">
        <f>공량산출근거서!K64</f>
        <v>0.74</v>
      </c>
      <c r="E174" s="11">
        <f>TRUNC(단가대비표!O109,0)</f>
        <v>0</v>
      </c>
      <c r="F174" s="11">
        <f t="shared" si="15"/>
        <v>0</v>
      </c>
      <c r="G174" s="11">
        <f>TRUNC(단가대비표!P109,0)</f>
        <v>130264</v>
      </c>
      <c r="H174" s="11">
        <f t="shared" si="16"/>
        <v>96395</v>
      </c>
      <c r="I174" s="11">
        <f>TRUNC(단가대비표!V109,0)</f>
        <v>0</v>
      </c>
      <c r="J174" s="11">
        <f t="shared" si="17"/>
        <v>0</v>
      </c>
      <c r="K174" s="11">
        <f t="shared" si="18"/>
        <v>130264</v>
      </c>
      <c r="L174" s="11">
        <f t="shared" si="19"/>
        <v>96395</v>
      </c>
      <c r="M174" s="8" t="s">
        <v>52</v>
      </c>
      <c r="N174" s="2" t="s">
        <v>131</v>
      </c>
      <c r="O174" s="2" t="s">
        <v>52</v>
      </c>
      <c r="P174" s="2" t="s">
        <v>52</v>
      </c>
      <c r="Q174" s="2" t="s">
        <v>400</v>
      </c>
      <c r="R174" s="2" t="s">
        <v>60</v>
      </c>
      <c r="S174" s="2" t="s">
        <v>60</v>
      </c>
      <c r="T174" s="2" t="s">
        <v>61</v>
      </c>
      <c r="U174" s="3"/>
      <c r="V174" s="3"/>
      <c r="W174" s="3"/>
      <c r="X174" s="3"/>
      <c r="Y174" s="3">
        <v>2</v>
      </c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423</v>
      </c>
      <c r="AV174" s="3">
        <v>110</v>
      </c>
    </row>
    <row r="175" spans="1:48" ht="30" customHeight="1" x14ac:dyDescent="0.15">
      <c r="A175" s="8" t="s">
        <v>309</v>
      </c>
      <c r="B175" s="8" t="s">
        <v>134</v>
      </c>
      <c r="C175" s="8" t="s">
        <v>130</v>
      </c>
      <c r="D175" s="9">
        <f>공량산출근거서!K65</f>
        <v>1.47</v>
      </c>
      <c r="E175" s="11">
        <f>TRUNC(단가대비표!O112,0)</f>
        <v>0</v>
      </c>
      <c r="F175" s="11">
        <f t="shared" si="15"/>
        <v>0</v>
      </c>
      <c r="G175" s="11">
        <f>TRUNC(단가대비표!P112,0)</f>
        <v>186665</v>
      </c>
      <c r="H175" s="11">
        <f t="shared" si="16"/>
        <v>274397</v>
      </c>
      <c r="I175" s="11">
        <f>TRUNC(단가대비표!V112,0)</f>
        <v>0</v>
      </c>
      <c r="J175" s="11">
        <f t="shared" si="17"/>
        <v>0</v>
      </c>
      <c r="K175" s="11">
        <f t="shared" si="18"/>
        <v>186665</v>
      </c>
      <c r="L175" s="11">
        <f t="shared" si="19"/>
        <v>274397</v>
      </c>
      <c r="M175" s="8" t="s">
        <v>52</v>
      </c>
      <c r="N175" s="2" t="s">
        <v>310</v>
      </c>
      <c r="O175" s="2" t="s">
        <v>52</v>
      </c>
      <c r="P175" s="2" t="s">
        <v>52</v>
      </c>
      <c r="Q175" s="2" t="s">
        <v>400</v>
      </c>
      <c r="R175" s="2" t="s">
        <v>60</v>
      </c>
      <c r="S175" s="2" t="s">
        <v>60</v>
      </c>
      <c r="T175" s="2" t="s">
        <v>61</v>
      </c>
      <c r="U175" s="3"/>
      <c r="V175" s="3"/>
      <c r="W175" s="3"/>
      <c r="X175" s="3"/>
      <c r="Y175" s="3">
        <v>2</v>
      </c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424</v>
      </c>
      <c r="AV175" s="3">
        <v>111</v>
      </c>
    </row>
    <row r="176" spans="1:48" ht="30" customHeight="1" x14ac:dyDescent="0.15">
      <c r="A176" s="8" t="s">
        <v>146</v>
      </c>
      <c r="B176" s="8" t="s">
        <v>147</v>
      </c>
      <c r="C176" s="8" t="s">
        <v>148</v>
      </c>
      <c r="D176" s="9">
        <v>1</v>
      </c>
      <c r="E176" s="11">
        <f>ROUNDDOWN(SUMIF(Y166:Y176, RIGHTB(N176, 1), H166:H176)*W176, 0)</f>
        <v>11123</v>
      </c>
      <c r="F176" s="11">
        <f t="shared" si="15"/>
        <v>11123</v>
      </c>
      <c r="G176" s="11">
        <v>0</v>
      </c>
      <c r="H176" s="11">
        <f t="shared" si="16"/>
        <v>0</v>
      </c>
      <c r="I176" s="11">
        <v>0</v>
      </c>
      <c r="J176" s="11">
        <f t="shared" si="17"/>
        <v>0</v>
      </c>
      <c r="K176" s="11">
        <f t="shared" si="18"/>
        <v>11123</v>
      </c>
      <c r="L176" s="11">
        <f t="shared" si="19"/>
        <v>11123</v>
      </c>
      <c r="M176" s="8" t="s">
        <v>52</v>
      </c>
      <c r="N176" s="2" t="s">
        <v>312</v>
      </c>
      <c r="O176" s="2" t="s">
        <v>52</v>
      </c>
      <c r="P176" s="2" t="s">
        <v>52</v>
      </c>
      <c r="Q176" s="2" t="s">
        <v>400</v>
      </c>
      <c r="R176" s="2" t="s">
        <v>60</v>
      </c>
      <c r="S176" s="2" t="s">
        <v>60</v>
      </c>
      <c r="T176" s="2" t="s">
        <v>60</v>
      </c>
      <c r="U176" s="3">
        <v>1</v>
      </c>
      <c r="V176" s="3">
        <v>0</v>
      </c>
      <c r="W176" s="3">
        <v>0.03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425</v>
      </c>
      <c r="AV176" s="3">
        <v>134</v>
      </c>
    </row>
    <row r="177" spans="1:48" ht="30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 x14ac:dyDescent="0.15">
      <c r="A187" s="8" t="s">
        <v>151</v>
      </c>
      <c r="B187" s="9"/>
      <c r="C187" s="9"/>
      <c r="D187" s="9"/>
      <c r="E187" s="9"/>
      <c r="F187" s="11">
        <f>SUM(F166:F186)</f>
        <v>108358</v>
      </c>
      <c r="G187" s="9"/>
      <c r="H187" s="11">
        <f>SUM(H166:H186)</f>
        <v>401240</v>
      </c>
      <c r="I187" s="9"/>
      <c r="J187" s="11">
        <f>SUM(J166:J186)</f>
        <v>0</v>
      </c>
      <c r="K187" s="9"/>
      <c r="L187" s="11">
        <f>SUM(L166:L186)</f>
        <v>509598</v>
      </c>
      <c r="M187" s="9"/>
      <c r="N187" t="s">
        <v>152</v>
      </c>
    </row>
    <row r="188" spans="1:48" ht="30" customHeight="1" x14ac:dyDescent="0.15">
      <c r="A188" s="8" t="s">
        <v>426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"/>
      <c r="O188" s="3"/>
      <c r="P188" s="3"/>
      <c r="Q188" s="2" t="s">
        <v>427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ht="30" customHeight="1" x14ac:dyDescent="0.15">
      <c r="A189" s="8" t="s">
        <v>428</v>
      </c>
      <c r="B189" s="8" t="s">
        <v>429</v>
      </c>
      <c r="C189" s="8" t="s">
        <v>430</v>
      </c>
      <c r="D189" s="9">
        <v>12.82</v>
      </c>
      <c r="E189" s="11">
        <f>TRUNC(일위대가목록!E24,0)</f>
        <v>21000</v>
      </c>
      <c r="F189" s="11">
        <f t="shared" ref="F189:F196" si="20">TRUNC(E189*D189, 0)</f>
        <v>269220</v>
      </c>
      <c r="G189" s="11">
        <f>TRUNC(일위대가목록!F24,0)</f>
        <v>12363</v>
      </c>
      <c r="H189" s="11">
        <f t="shared" ref="H189:H196" si="21">TRUNC(G189*D189, 0)</f>
        <v>158493</v>
      </c>
      <c r="I189" s="11">
        <f>TRUNC(일위대가목록!G24,0)</f>
        <v>0</v>
      </c>
      <c r="J189" s="11">
        <f t="shared" ref="J189:J196" si="22">TRUNC(I189*D189, 0)</f>
        <v>0</v>
      </c>
      <c r="K189" s="11">
        <f t="shared" ref="K189:L196" si="23">TRUNC(E189+G189+I189, 0)</f>
        <v>33363</v>
      </c>
      <c r="L189" s="11">
        <f t="shared" si="23"/>
        <v>427713</v>
      </c>
      <c r="M189" s="8" t="s">
        <v>52</v>
      </c>
      <c r="N189" s="2" t="s">
        <v>431</v>
      </c>
      <c r="O189" s="2" t="s">
        <v>52</v>
      </c>
      <c r="P189" s="2" t="s">
        <v>52</v>
      </c>
      <c r="Q189" s="2" t="s">
        <v>427</v>
      </c>
      <c r="R189" s="2" t="s">
        <v>61</v>
      </c>
      <c r="S189" s="2" t="s">
        <v>60</v>
      </c>
      <c r="T189" s="2" t="s">
        <v>60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432</v>
      </c>
      <c r="AV189" s="3">
        <v>120</v>
      </c>
    </row>
    <row r="190" spans="1:48" ht="30" customHeight="1" x14ac:dyDescent="0.15">
      <c r="A190" s="8" t="s">
        <v>433</v>
      </c>
      <c r="B190" s="8" t="s">
        <v>434</v>
      </c>
      <c r="C190" s="8" t="s">
        <v>430</v>
      </c>
      <c r="D190" s="9">
        <v>12.82</v>
      </c>
      <c r="E190" s="11">
        <f>TRUNC(일위대가목록!E25,0)</f>
        <v>3500</v>
      </c>
      <c r="F190" s="11">
        <f t="shared" si="20"/>
        <v>44870</v>
      </c>
      <c r="G190" s="11">
        <f>TRUNC(일위대가목록!F25,0)</f>
        <v>2858</v>
      </c>
      <c r="H190" s="11">
        <f t="shared" si="21"/>
        <v>36639</v>
      </c>
      <c r="I190" s="11">
        <f>TRUNC(일위대가목록!G25,0)</f>
        <v>0</v>
      </c>
      <c r="J190" s="11">
        <f t="shared" si="22"/>
        <v>0</v>
      </c>
      <c r="K190" s="11">
        <f t="shared" si="23"/>
        <v>6358</v>
      </c>
      <c r="L190" s="11">
        <f t="shared" si="23"/>
        <v>81509</v>
      </c>
      <c r="M190" s="8" t="s">
        <v>52</v>
      </c>
      <c r="N190" s="2" t="s">
        <v>435</v>
      </c>
      <c r="O190" s="2" t="s">
        <v>52</v>
      </c>
      <c r="P190" s="2" t="s">
        <v>52</v>
      </c>
      <c r="Q190" s="2" t="s">
        <v>427</v>
      </c>
      <c r="R190" s="2" t="s">
        <v>61</v>
      </c>
      <c r="S190" s="2" t="s">
        <v>60</v>
      </c>
      <c r="T190" s="2" t="s">
        <v>60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436</v>
      </c>
      <c r="AV190" s="3">
        <v>121</v>
      </c>
    </row>
    <row r="191" spans="1:48" ht="30" customHeight="1" x14ac:dyDescent="0.15">
      <c r="A191" s="8" t="s">
        <v>437</v>
      </c>
      <c r="B191" s="8" t="s">
        <v>438</v>
      </c>
      <c r="C191" s="8" t="s">
        <v>125</v>
      </c>
      <c r="D191" s="9">
        <v>15</v>
      </c>
      <c r="E191" s="11">
        <f>TRUNC(단가대비표!O27,0)</f>
        <v>700</v>
      </c>
      <c r="F191" s="11">
        <f t="shared" si="20"/>
        <v>10500</v>
      </c>
      <c r="G191" s="11">
        <f>TRUNC(단가대비표!P27,0)</f>
        <v>0</v>
      </c>
      <c r="H191" s="11">
        <f t="shared" si="21"/>
        <v>0</v>
      </c>
      <c r="I191" s="11">
        <f>TRUNC(단가대비표!V27,0)</f>
        <v>0</v>
      </c>
      <c r="J191" s="11">
        <f t="shared" si="22"/>
        <v>0</v>
      </c>
      <c r="K191" s="11">
        <f t="shared" si="23"/>
        <v>700</v>
      </c>
      <c r="L191" s="11">
        <f t="shared" si="23"/>
        <v>10500</v>
      </c>
      <c r="M191" s="8" t="s">
        <v>52</v>
      </c>
      <c r="N191" s="2" t="s">
        <v>439</v>
      </c>
      <c r="O191" s="2" t="s">
        <v>52</v>
      </c>
      <c r="P191" s="2" t="s">
        <v>52</v>
      </c>
      <c r="Q191" s="2" t="s">
        <v>427</v>
      </c>
      <c r="R191" s="2" t="s">
        <v>60</v>
      </c>
      <c r="S191" s="2" t="s">
        <v>60</v>
      </c>
      <c r="T191" s="2" t="s">
        <v>61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440</v>
      </c>
      <c r="AV191" s="3">
        <v>123</v>
      </c>
    </row>
    <row r="192" spans="1:48" ht="30" customHeight="1" x14ac:dyDescent="0.15">
      <c r="A192" s="8" t="s">
        <v>441</v>
      </c>
      <c r="B192" s="8" t="s">
        <v>442</v>
      </c>
      <c r="C192" s="8" t="s">
        <v>108</v>
      </c>
      <c r="D192" s="9">
        <v>1</v>
      </c>
      <c r="E192" s="11">
        <f>TRUNC(단가대비표!O28,0)</f>
        <v>35000</v>
      </c>
      <c r="F192" s="11">
        <f t="shared" si="20"/>
        <v>35000</v>
      </c>
      <c r="G192" s="11">
        <f>TRUNC(단가대비표!P28,0)</f>
        <v>0</v>
      </c>
      <c r="H192" s="11">
        <f t="shared" si="21"/>
        <v>0</v>
      </c>
      <c r="I192" s="11">
        <f>TRUNC(단가대비표!V28,0)</f>
        <v>0</v>
      </c>
      <c r="J192" s="11">
        <f t="shared" si="22"/>
        <v>0</v>
      </c>
      <c r="K192" s="11">
        <f t="shared" si="23"/>
        <v>35000</v>
      </c>
      <c r="L192" s="11">
        <f t="shared" si="23"/>
        <v>35000</v>
      </c>
      <c r="M192" s="8" t="s">
        <v>52</v>
      </c>
      <c r="N192" s="2" t="s">
        <v>443</v>
      </c>
      <c r="O192" s="2" t="s">
        <v>52</v>
      </c>
      <c r="P192" s="2" t="s">
        <v>52</v>
      </c>
      <c r="Q192" s="2" t="s">
        <v>427</v>
      </c>
      <c r="R192" s="2" t="s">
        <v>60</v>
      </c>
      <c r="S192" s="2" t="s">
        <v>60</v>
      </c>
      <c r="T192" s="2" t="s">
        <v>61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2" t="s">
        <v>52</v>
      </c>
      <c r="AS192" s="2" t="s">
        <v>52</v>
      </c>
      <c r="AT192" s="3"/>
      <c r="AU192" s="2" t="s">
        <v>444</v>
      </c>
      <c r="AV192" s="3">
        <v>124</v>
      </c>
    </row>
    <row r="193" spans="1:48" ht="30" customHeight="1" x14ac:dyDescent="0.15">
      <c r="A193" s="8" t="s">
        <v>445</v>
      </c>
      <c r="B193" s="8" t="s">
        <v>446</v>
      </c>
      <c r="C193" s="8" t="s">
        <v>108</v>
      </c>
      <c r="D193" s="9">
        <v>8</v>
      </c>
      <c r="E193" s="11">
        <f>TRUNC(단가대비표!O29,0)</f>
        <v>350</v>
      </c>
      <c r="F193" s="11">
        <f t="shared" si="20"/>
        <v>2800</v>
      </c>
      <c r="G193" s="11">
        <f>TRUNC(단가대비표!P29,0)</f>
        <v>0</v>
      </c>
      <c r="H193" s="11">
        <f t="shared" si="21"/>
        <v>0</v>
      </c>
      <c r="I193" s="11">
        <f>TRUNC(단가대비표!V29,0)</f>
        <v>0</v>
      </c>
      <c r="J193" s="11">
        <f t="shared" si="22"/>
        <v>0</v>
      </c>
      <c r="K193" s="11">
        <f t="shared" si="23"/>
        <v>350</v>
      </c>
      <c r="L193" s="11">
        <f t="shared" si="23"/>
        <v>2800</v>
      </c>
      <c r="M193" s="8" t="s">
        <v>52</v>
      </c>
      <c r="N193" s="2" t="s">
        <v>447</v>
      </c>
      <c r="O193" s="2" t="s">
        <v>52</v>
      </c>
      <c r="P193" s="2" t="s">
        <v>52</v>
      </c>
      <c r="Q193" s="2" t="s">
        <v>427</v>
      </c>
      <c r="R193" s="2" t="s">
        <v>60</v>
      </c>
      <c r="S193" s="2" t="s">
        <v>60</v>
      </c>
      <c r="T193" s="2" t="s">
        <v>61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2" t="s">
        <v>52</v>
      </c>
      <c r="AS193" s="2" t="s">
        <v>52</v>
      </c>
      <c r="AT193" s="3"/>
      <c r="AU193" s="2" t="s">
        <v>448</v>
      </c>
      <c r="AV193" s="3">
        <v>125</v>
      </c>
    </row>
    <row r="194" spans="1:48" ht="30" customHeight="1" x14ac:dyDescent="0.15">
      <c r="A194" s="8" t="s">
        <v>449</v>
      </c>
      <c r="B194" s="8" t="s">
        <v>450</v>
      </c>
      <c r="C194" s="8" t="s">
        <v>108</v>
      </c>
      <c r="D194" s="9">
        <v>0.08</v>
      </c>
      <c r="E194" s="11">
        <f>TRUNC(단가대비표!O30,0)</f>
        <v>20000</v>
      </c>
      <c r="F194" s="11">
        <f t="shared" si="20"/>
        <v>1600</v>
      </c>
      <c r="G194" s="11">
        <f>TRUNC(단가대비표!P30,0)</f>
        <v>0</v>
      </c>
      <c r="H194" s="11">
        <f t="shared" si="21"/>
        <v>0</v>
      </c>
      <c r="I194" s="11">
        <f>TRUNC(단가대비표!V30,0)</f>
        <v>0</v>
      </c>
      <c r="J194" s="11">
        <f t="shared" si="22"/>
        <v>0</v>
      </c>
      <c r="K194" s="11">
        <f t="shared" si="23"/>
        <v>20000</v>
      </c>
      <c r="L194" s="11">
        <f t="shared" si="23"/>
        <v>1600</v>
      </c>
      <c r="M194" s="8" t="s">
        <v>52</v>
      </c>
      <c r="N194" s="2" t="s">
        <v>451</v>
      </c>
      <c r="O194" s="2" t="s">
        <v>52</v>
      </c>
      <c r="P194" s="2" t="s">
        <v>52</v>
      </c>
      <c r="Q194" s="2" t="s">
        <v>427</v>
      </c>
      <c r="R194" s="2" t="s">
        <v>60</v>
      </c>
      <c r="S194" s="2" t="s">
        <v>60</v>
      </c>
      <c r="T194" s="2" t="s">
        <v>61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2" t="s">
        <v>52</v>
      </c>
      <c r="AS194" s="2" t="s">
        <v>52</v>
      </c>
      <c r="AT194" s="3"/>
      <c r="AU194" s="2" t="s">
        <v>452</v>
      </c>
      <c r="AV194" s="3">
        <v>126</v>
      </c>
    </row>
    <row r="195" spans="1:48" ht="30" customHeight="1" x14ac:dyDescent="0.15">
      <c r="A195" s="8" t="s">
        <v>453</v>
      </c>
      <c r="B195" s="8" t="s">
        <v>454</v>
      </c>
      <c r="C195" s="8" t="s">
        <v>108</v>
      </c>
      <c r="D195" s="9">
        <v>3.37</v>
      </c>
      <c r="E195" s="11">
        <f>TRUNC(단가대비표!O31,0)</f>
        <v>1000</v>
      </c>
      <c r="F195" s="11">
        <f t="shared" si="20"/>
        <v>3370</v>
      </c>
      <c r="G195" s="11">
        <f>TRUNC(단가대비표!P31,0)</f>
        <v>0</v>
      </c>
      <c r="H195" s="11">
        <f t="shared" si="21"/>
        <v>0</v>
      </c>
      <c r="I195" s="11">
        <f>TRUNC(단가대비표!V31,0)</f>
        <v>0</v>
      </c>
      <c r="J195" s="11">
        <f t="shared" si="22"/>
        <v>0</v>
      </c>
      <c r="K195" s="11">
        <f t="shared" si="23"/>
        <v>1000</v>
      </c>
      <c r="L195" s="11">
        <f t="shared" si="23"/>
        <v>3370</v>
      </c>
      <c r="M195" s="8" t="s">
        <v>52</v>
      </c>
      <c r="N195" s="2" t="s">
        <v>455</v>
      </c>
      <c r="O195" s="2" t="s">
        <v>52</v>
      </c>
      <c r="P195" s="2" t="s">
        <v>52</v>
      </c>
      <c r="Q195" s="2" t="s">
        <v>427</v>
      </c>
      <c r="R195" s="2" t="s">
        <v>60</v>
      </c>
      <c r="S195" s="2" t="s">
        <v>60</v>
      </c>
      <c r="T195" s="2" t="s">
        <v>61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2" t="s">
        <v>52</v>
      </c>
      <c r="AS195" s="2" t="s">
        <v>52</v>
      </c>
      <c r="AT195" s="3"/>
      <c r="AU195" s="2" t="s">
        <v>456</v>
      </c>
      <c r="AV195" s="3">
        <v>127</v>
      </c>
    </row>
    <row r="196" spans="1:48" ht="30" customHeight="1" x14ac:dyDescent="0.15">
      <c r="A196" s="8" t="s">
        <v>457</v>
      </c>
      <c r="B196" s="8" t="s">
        <v>458</v>
      </c>
      <c r="C196" s="8" t="s">
        <v>430</v>
      </c>
      <c r="D196" s="9">
        <v>12.82</v>
      </c>
      <c r="E196" s="11">
        <f>TRUNC(일위대가목록!E26,0)</f>
        <v>3000</v>
      </c>
      <c r="F196" s="11">
        <f t="shared" si="20"/>
        <v>38460</v>
      </c>
      <c r="G196" s="11">
        <f>TRUNC(일위대가목록!F26,0)</f>
        <v>2858</v>
      </c>
      <c r="H196" s="11">
        <f t="shared" si="21"/>
        <v>36639</v>
      </c>
      <c r="I196" s="11">
        <f>TRUNC(일위대가목록!G26,0)</f>
        <v>0</v>
      </c>
      <c r="J196" s="11">
        <f t="shared" si="22"/>
        <v>0</v>
      </c>
      <c r="K196" s="11">
        <f t="shared" si="23"/>
        <v>5858</v>
      </c>
      <c r="L196" s="11">
        <f t="shared" si="23"/>
        <v>75099</v>
      </c>
      <c r="M196" s="8" t="s">
        <v>52</v>
      </c>
      <c r="N196" s="2" t="s">
        <v>459</v>
      </c>
      <c r="O196" s="2" t="s">
        <v>52</v>
      </c>
      <c r="P196" s="2" t="s">
        <v>52</v>
      </c>
      <c r="Q196" s="2" t="s">
        <v>427</v>
      </c>
      <c r="R196" s="2" t="s">
        <v>61</v>
      </c>
      <c r="S196" s="2" t="s">
        <v>60</v>
      </c>
      <c r="T196" s="2" t="s">
        <v>60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2" t="s">
        <v>52</v>
      </c>
      <c r="AS196" s="2" t="s">
        <v>52</v>
      </c>
      <c r="AT196" s="3"/>
      <c r="AU196" s="2" t="s">
        <v>460</v>
      </c>
      <c r="AV196" s="3">
        <v>122</v>
      </c>
    </row>
    <row r="197" spans="1:48" ht="30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30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4" ht="30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4" ht="30" customHeight="1" x14ac:dyDescent="0.15">
      <c r="A210" s="8" t="s">
        <v>151</v>
      </c>
      <c r="B210" s="9"/>
      <c r="C210" s="9"/>
      <c r="D210" s="9"/>
      <c r="E210" s="9"/>
      <c r="F210" s="11">
        <f>SUM(F189:F209)</f>
        <v>405820</v>
      </c>
      <c r="G210" s="9"/>
      <c r="H210" s="11">
        <f>SUM(H189:H209)</f>
        <v>231771</v>
      </c>
      <c r="I210" s="9"/>
      <c r="J210" s="11">
        <f>SUM(J189:J209)</f>
        <v>0</v>
      </c>
      <c r="K210" s="9"/>
      <c r="L210" s="11">
        <f>SUM(L189:L209)</f>
        <v>637591</v>
      </c>
      <c r="M210" s="9"/>
      <c r="N210" t="s">
        <v>152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  <rowBreaks count="5" manualBreakCount="5">
    <brk id="49" max="16383" man="1"/>
    <brk id="118" max="16383" man="1"/>
    <brk id="164" max="16383" man="1"/>
    <brk id="187" max="16383" man="1"/>
    <brk id="2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topLeftCell="B1" zoomScaleNormal="100" zoomScaleSheetLayoutView="100" workbookViewId="0">
      <selection activeCell="B13" sqref="B13"/>
    </sheetView>
  </sheetViews>
  <sheetFormatPr defaultRowHeight="14.25" x14ac:dyDescent="0.1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 x14ac:dyDescent="0.15">
      <c r="A1" s="19" t="s">
        <v>461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30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ht="30" customHeight="1" x14ac:dyDescent="0.15">
      <c r="A3" s="4" t="s">
        <v>462</v>
      </c>
      <c r="B3" s="4" t="s">
        <v>2</v>
      </c>
      <c r="C3" s="4" t="s">
        <v>3</v>
      </c>
      <c r="D3" s="4" t="s">
        <v>4</v>
      </c>
      <c r="E3" s="4" t="s">
        <v>463</v>
      </c>
      <c r="F3" s="4" t="s">
        <v>464</v>
      </c>
      <c r="G3" s="4" t="s">
        <v>465</v>
      </c>
      <c r="H3" s="4" t="s">
        <v>466</v>
      </c>
      <c r="I3" s="4" t="s">
        <v>467</v>
      </c>
      <c r="J3" s="4" t="s">
        <v>468</v>
      </c>
      <c r="K3" s="1" t="s">
        <v>469</v>
      </c>
      <c r="L3" s="1" t="s">
        <v>470</v>
      </c>
      <c r="M3" s="1" t="s">
        <v>471</v>
      </c>
      <c r="N3" s="1" t="s">
        <v>472</v>
      </c>
    </row>
    <row r="4" spans="1:14" ht="30" customHeight="1" x14ac:dyDescent="0.15">
      <c r="A4" s="8" t="s">
        <v>187</v>
      </c>
      <c r="B4" s="8" t="s">
        <v>184</v>
      </c>
      <c r="C4" s="8" t="s">
        <v>185</v>
      </c>
      <c r="D4" s="8" t="s">
        <v>186</v>
      </c>
      <c r="E4" s="13">
        <f>일위대가!F7</f>
        <v>230</v>
      </c>
      <c r="F4" s="13">
        <f>일위대가!H7</f>
        <v>156</v>
      </c>
      <c r="G4" s="13">
        <f>일위대가!J7</f>
        <v>0</v>
      </c>
      <c r="H4" s="13">
        <f t="shared" ref="H4:H31" si="0">E4+F4+G4</f>
        <v>386</v>
      </c>
      <c r="I4" s="8" t="s">
        <v>482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 x14ac:dyDescent="0.15">
      <c r="A5" s="8" t="s">
        <v>192</v>
      </c>
      <c r="B5" s="8" t="s">
        <v>189</v>
      </c>
      <c r="C5" s="8" t="s">
        <v>190</v>
      </c>
      <c r="D5" s="8" t="s">
        <v>191</v>
      </c>
      <c r="E5" s="13">
        <f>일위대가!F13</f>
        <v>1170</v>
      </c>
      <c r="F5" s="13">
        <f>일위대가!H13</f>
        <v>23416</v>
      </c>
      <c r="G5" s="13">
        <f>일위대가!J13</f>
        <v>0</v>
      </c>
      <c r="H5" s="13">
        <f t="shared" si="0"/>
        <v>24586</v>
      </c>
      <c r="I5" s="8" t="s">
        <v>490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 x14ac:dyDescent="0.15">
      <c r="A6" s="8" t="s">
        <v>275</v>
      </c>
      <c r="B6" s="8" t="s">
        <v>273</v>
      </c>
      <c r="C6" s="8" t="s">
        <v>274</v>
      </c>
      <c r="D6" s="8" t="s">
        <v>191</v>
      </c>
      <c r="E6" s="13">
        <f>일위대가!F18</f>
        <v>1838</v>
      </c>
      <c r="F6" s="13">
        <f>일위대가!H18</f>
        <v>10892</v>
      </c>
      <c r="G6" s="13">
        <f>일위대가!J18</f>
        <v>0</v>
      </c>
      <c r="H6" s="13">
        <f t="shared" si="0"/>
        <v>12730</v>
      </c>
      <c r="I6" s="8" t="s">
        <v>496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 x14ac:dyDescent="0.15">
      <c r="A7" s="8" t="s">
        <v>279</v>
      </c>
      <c r="B7" s="8" t="s">
        <v>277</v>
      </c>
      <c r="C7" s="8" t="s">
        <v>278</v>
      </c>
      <c r="D7" s="8" t="s">
        <v>125</v>
      </c>
      <c r="E7" s="13">
        <f>일위대가!F26</f>
        <v>4862</v>
      </c>
      <c r="F7" s="13">
        <f>일위대가!H26</f>
        <v>10666</v>
      </c>
      <c r="G7" s="13">
        <f>일위대가!J26</f>
        <v>0</v>
      </c>
      <c r="H7" s="13">
        <f t="shared" si="0"/>
        <v>15528</v>
      </c>
      <c r="I7" s="8" t="s">
        <v>505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 x14ac:dyDescent="0.15">
      <c r="A8" s="8" t="s">
        <v>282</v>
      </c>
      <c r="B8" s="8" t="s">
        <v>277</v>
      </c>
      <c r="C8" s="8" t="s">
        <v>281</v>
      </c>
      <c r="D8" s="8" t="s">
        <v>125</v>
      </c>
      <c r="E8" s="13">
        <f>일위대가!F34</f>
        <v>3669</v>
      </c>
      <c r="F8" s="13">
        <f>일위대가!H34</f>
        <v>9137</v>
      </c>
      <c r="G8" s="13">
        <f>일위대가!J34</f>
        <v>0</v>
      </c>
      <c r="H8" s="13">
        <f t="shared" si="0"/>
        <v>12806</v>
      </c>
      <c r="I8" s="8" t="s">
        <v>520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 x14ac:dyDescent="0.15">
      <c r="A9" s="8" t="s">
        <v>285</v>
      </c>
      <c r="B9" s="8" t="s">
        <v>277</v>
      </c>
      <c r="C9" s="8" t="s">
        <v>284</v>
      </c>
      <c r="D9" s="8" t="s">
        <v>125</v>
      </c>
      <c r="E9" s="13">
        <f>일위대가!F42</f>
        <v>2672</v>
      </c>
      <c r="F9" s="13">
        <f>일위대가!H42</f>
        <v>6862</v>
      </c>
      <c r="G9" s="13">
        <f>일위대가!J42</f>
        <v>0</v>
      </c>
      <c r="H9" s="13">
        <f t="shared" si="0"/>
        <v>9534</v>
      </c>
      <c r="I9" s="8" t="s">
        <v>529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 x14ac:dyDescent="0.15">
      <c r="A10" s="8" t="s">
        <v>288</v>
      </c>
      <c r="B10" s="8" t="s">
        <v>277</v>
      </c>
      <c r="C10" s="8" t="s">
        <v>287</v>
      </c>
      <c r="D10" s="8" t="s">
        <v>125</v>
      </c>
      <c r="E10" s="13">
        <f>일위대가!F50</f>
        <v>2297</v>
      </c>
      <c r="F10" s="13">
        <f>일위대가!H50</f>
        <v>5921</v>
      </c>
      <c r="G10" s="13">
        <f>일위대가!J50</f>
        <v>0</v>
      </c>
      <c r="H10" s="13">
        <f t="shared" si="0"/>
        <v>8218</v>
      </c>
      <c r="I10" s="8" t="s">
        <v>538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 x14ac:dyDescent="0.15">
      <c r="A11" s="8" t="s">
        <v>291</v>
      </c>
      <c r="B11" s="8" t="s">
        <v>277</v>
      </c>
      <c r="C11" s="8" t="s">
        <v>290</v>
      </c>
      <c r="D11" s="8" t="s">
        <v>125</v>
      </c>
      <c r="E11" s="13">
        <f>일위대가!F58</f>
        <v>1075</v>
      </c>
      <c r="F11" s="13">
        <f>일위대가!H58</f>
        <v>6862</v>
      </c>
      <c r="G11" s="13">
        <f>일위대가!J58</f>
        <v>0</v>
      </c>
      <c r="H11" s="13">
        <f t="shared" si="0"/>
        <v>7937</v>
      </c>
      <c r="I11" s="8" t="s">
        <v>547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 x14ac:dyDescent="0.15">
      <c r="A12" s="8" t="s">
        <v>294</v>
      </c>
      <c r="B12" s="8" t="s">
        <v>277</v>
      </c>
      <c r="C12" s="8" t="s">
        <v>293</v>
      </c>
      <c r="D12" s="8" t="s">
        <v>125</v>
      </c>
      <c r="E12" s="13">
        <f>일위대가!F66</f>
        <v>908</v>
      </c>
      <c r="F12" s="13">
        <f>일위대가!H66</f>
        <v>5921</v>
      </c>
      <c r="G12" s="13">
        <f>일위대가!J66</f>
        <v>0</v>
      </c>
      <c r="H12" s="13">
        <f t="shared" si="0"/>
        <v>6829</v>
      </c>
      <c r="I12" s="8" t="s">
        <v>556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 x14ac:dyDescent="0.15">
      <c r="A13" s="8" t="s">
        <v>297</v>
      </c>
      <c r="B13" s="8" t="s">
        <v>296</v>
      </c>
      <c r="C13" s="8" t="s">
        <v>190</v>
      </c>
      <c r="D13" s="8" t="s">
        <v>191</v>
      </c>
      <c r="E13" s="13">
        <f>일위대가!F72</f>
        <v>1394</v>
      </c>
      <c r="F13" s="13">
        <f>일위대가!H72</f>
        <v>0</v>
      </c>
      <c r="G13" s="13">
        <f>일위대가!J72</f>
        <v>0</v>
      </c>
      <c r="H13" s="13">
        <f t="shared" si="0"/>
        <v>1394</v>
      </c>
      <c r="I13" s="8" t="s">
        <v>565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 x14ac:dyDescent="0.15">
      <c r="A14" s="8" t="s">
        <v>300</v>
      </c>
      <c r="B14" s="8" t="s">
        <v>296</v>
      </c>
      <c r="C14" s="8" t="s">
        <v>299</v>
      </c>
      <c r="D14" s="8" t="s">
        <v>191</v>
      </c>
      <c r="E14" s="13">
        <f>일위대가!F78</f>
        <v>1354</v>
      </c>
      <c r="F14" s="13">
        <f>일위대가!H78</f>
        <v>0</v>
      </c>
      <c r="G14" s="13">
        <f>일위대가!J78</f>
        <v>0</v>
      </c>
      <c r="H14" s="13">
        <f t="shared" si="0"/>
        <v>1354</v>
      </c>
      <c r="I14" s="8" t="s">
        <v>579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 x14ac:dyDescent="0.15">
      <c r="A15" s="8" t="s">
        <v>303</v>
      </c>
      <c r="B15" s="8" t="s">
        <v>296</v>
      </c>
      <c r="C15" s="8" t="s">
        <v>302</v>
      </c>
      <c r="D15" s="8" t="s">
        <v>191</v>
      </c>
      <c r="E15" s="13">
        <f>일위대가!F84</f>
        <v>1234</v>
      </c>
      <c r="F15" s="13">
        <f>일위대가!H84</f>
        <v>0</v>
      </c>
      <c r="G15" s="13">
        <f>일위대가!J84</f>
        <v>0</v>
      </c>
      <c r="H15" s="13">
        <f t="shared" si="0"/>
        <v>1234</v>
      </c>
      <c r="I15" s="8" t="s">
        <v>586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 x14ac:dyDescent="0.15">
      <c r="A16" s="8" t="s">
        <v>306</v>
      </c>
      <c r="B16" s="8" t="s">
        <v>296</v>
      </c>
      <c r="C16" s="8" t="s">
        <v>305</v>
      </c>
      <c r="D16" s="8" t="s">
        <v>191</v>
      </c>
      <c r="E16" s="13">
        <f>일위대가!F90</f>
        <v>1194</v>
      </c>
      <c r="F16" s="13">
        <f>일위대가!H90</f>
        <v>0</v>
      </c>
      <c r="G16" s="13">
        <f>일위대가!J90</f>
        <v>0</v>
      </c>
      <c r="H16" s="13">
        <f t="shared" si="0"/>
        <v>1194</v>
      </c>
      <c r="I16" s="8" t="s">
        <v>593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 x14ac:dyDescent="0.15">
      <c r="A17" s="8" t="s">
        <v>378</v>
      </c>
      <c r="B17" s="8" t="s">
        <v>273</v>
      </c>
      <c r="C17" s="8" t="s">
        <v>377</v>
      </c>
      <c r="D17" s="8" t="s">
        <v>191</v>
      </c>
      <c r="E17" s="13">
        <f>일위대가!F95</f>
        <v>3000</v>
      </c>
      <c r="F17" s="13">
        <f>일위대가!H95</f>
        <v>14044</v>
      </c>
      <c r="G17" s="13">
        <f>일위대가!J95</f>
        <v>0</v>
      </c>
      <c r="H17" s="13">
        <f t="shared" si="0"/>
        <v>17044</v>
      </c>
      <c r="I17" s="8" t="s">
        <v>600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 x14ac:dyDescent="0.15">
      <c r="A18" s="8" t="s">
        <v>381</v>
      </c>
      <c r="B18" s="8" t="s">
        <v>273</v>
      </c>
      <c r="C18" s="8" t="s">
        <v>380</v>
      </c>
      <c r="D18" s="8" t="s">
        <v>191</v>
      </c>
      <c r="E18" s="13">
        <f>일위대가!F100</f>
        <v>2480</v>
      </c>
      <c r="F18" s="13">
        <f>일위대가!H100</f>
        <v>14044</v>
      </c>
      <c r="G18" s="13">
        <f>일위대가!J100</f>
        <v>0</v>
      </c>
      <c r="H18" s="13">
        <f t="shared" si="0"/>
        <v>16524</v>
      </c>
      <c r="I18" s="8" t="s">
        <v>608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 x14ac:dyDescent="0.15">
      <c r="A19" s="8" t="s">
        <v>384</v>
      </c>
      <c r="B19" s="8" t="s">
        <v>273</v>
      </c>
      <c r="C19" s="8" t="s">
        <v>383</v>
      </c>
      <c r="D19" s="8" t="s">
        <v>191</v>
      </c>
      <c r="E19" s="13">
        <f>일위대가!F105</f>
        <v>2168</v>
      </c>
      <c r="F19" s="13">
        <f>일위대가!H105</f>
        <v>10892</v>
      </c>
      <c r="G19" s="13">
        <f>일위대가!J105</f>
        <v>0</v>
      </c>
      <c r="H19" s="13">
        <f t="shared" si="0"/>
        <v>13060</v>
      </c>
      <c r="I19" s="8" t="s">
        <v>614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 x14ac:dyDescent="0.15">
      <c r="A20" s="8" t="s">
        <v>388</v>
      </c>
      <c r="B20" s="8" t="s">
        <v>386</v>
      </c>
      <c r="C20" s="8" t="s">
        <v>387</v>
      </c>
      <c r="D20" s="8" t="s">
        <v>191</v>
      </c>
      <c r="E20" s="13">
        <f>일위대가!F111</f>
        <v>3606</v>
      </c>
      <c r="F20" s="13">
        <f>일위대가!H111</f>
        <v>0</v>
      </c>
      <c r="G20" s="13">
        <f>일위대가!J111</f>
        <v>0</v>
      </c>
      <c r="H20" s="13">
        <f t="shared" si="0"/>
        <v>3606</v>
      </c>
      <c r="I20" s="8" t="s">
        <v>620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 x14ac:dyDescent="0.15">
      <c r="A21" s="8" t="s">
        <v>391</v>
      </c>
      <c r="B21" s="8" t="s">
        <v>386</v>
      </c>
      <c r="C21" s="8" t="s">
        <v>390</v>
      </c>
      <c r="D21" s="8" t="s">
        <v>191</v>
      </c>
      <c r="E21" s="13">
        <f>일위대가!F117</f>
        <v>1474</v>
      </c>
      <c r="F21" s="13">
        <f>일위대가!H117</f>
        <v>0</v>
      </c>
      <c r="G21" s="13">
        <f>일위대가!J117</f>
        <v>0</v>
      </c>
      <c r="H21" s="13">
        <f t="shared" si="0"/>
        <v>1474</v>
      </c>
      <c r="I21" s="8" t="s">
        <v>631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 x14ac:dyDescent="0.15">
      <c r="A22" s="8" t="s">
        <v>394</v>
      </c>
      <c r="B22" s="8" t="s">
        <v>386</v>
      </c>
      <c r="C22" s="8" t="s">
        <v>393</v>
      </c>
      <c r="D22" s="8" t="s">
        <v>191</v>
      </c>
      <c r="E22" s="13">
        <f>일위대가!F123</f>
        <v>1254</v>
      </c>
      <c r="F22" s="13">
        <f>일위대가!H123</f>
        <v>0</v>
      </c>
      <c r="G22" s="13">
        <f>일위대가!J123</f>
        <v>0</v>
      </c>
      <c r="H22" s="13">
        <f t="shared" si="0"/>
        <v>1254</v>
      </c>
      <c r="I22" s="8" t="s">
        <v>638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 x14ac:dyDescent="0.15">
      <c r="A23" s="8" t="s">
        <v>420</v>
      </c>
      <c r="B23" s="8" t="s">
        <v>419</v>
      </c>
      <c r="C23" s="8" t="s">
        <v>377</v>
      </c>
      <c r="D23" s="8" t="s">
        <v>191</v>
      </c>
      <c r="E23" s="13">
        <f>일위대가!F128</f>
        <v>1262</v>
      </c>
      <c r="F23" s="13">
        <f>일위대가!H128</f>
        <v>15224</v>
      </c>
      <c r="G23" s="13">
        <f>일위대가!J128</f>
        <v>0</v>
      </c>
      <c r="H23" s="13">
        <f t="shared" si="0"/>
        <v>16486</v>
      </c>
      <c r="I23" s="8" t="s">
        <v>645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 x14ac:dyDescent="0.15">
      <c r="A24" s="8" t="s">
        <v>431</v>
      </c>
      <c r="B24" s="8" t="s">
        <v>428</v>
      </c>
      <c r="C24" s="8" t="s">
        <v>429</v>
      </c>
      <c r="D24" s="8" t="s">
        <v>430</v>
      </c>
      <c r="E24" s="13">
        <f>일위대가!F134</f>
        <v>21000</v>
      </c>
      <c r="F24" s="13">
        <f>일위대가!H134</f>
        <v>12363</v>
      </c>
      <c r="G24" s="13">
        <f>일위대가!J134</f>
        <v>0</v>
      </c>
      <c r="H24" s="13">
        <f t="shared" si="0"/>
        <v>33363</v>
      </c>
      <c r="I24" s="8" t="s">
        <v>654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 x14ac:dyDescent="0.15">
      <c r="A25" s="8" t="s">
        <v>435</v>
      </c>
      <c r="B25" s="8" t="s">
        <v>433</v>
      </c>
      <c r="C25" s="8" t="s">
        <v>434</v>
      </c>
      <c r="D25" s="8" t="s">
        <v>430</v>
      </c>
      <c r="E25" s="13">
        <f>일위대가!F140</f>
        <v>3500</v>
      </c>
      <c r="F25" s="13">
        <f>일위대가!H140</f>
        <v>2858</v>
      </c>
      <c r="G25" s="13">
        <f>일위대가!J140</f>
        <v>0</v>
      </c>
      <c r="H25" s="13">
        <f t="shared" si="0"/>
        <v>6358</v>
      </c>
      <c r="I25" s="8" t="s">
        <v>663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 x14ac:dyDescent="0.15">
      <c r="A26" s="8" t="s">
        <v>459</v>
      </c>
      <c r="B26" s="8" t="s">
        <v>457</v>
      </c>
      <c r="C26" s="8" t="s">
        <v>458</v>
      </c>
      <c r="D26" s="8" t="s">
        <v>430</v>
      </c>
      <c r="E26" s="13">
        <f>일위대가!F146</f>
        <v>3000</v>
      </c>
      <c r="F26" s="13">
        <f>일위대가!H146</f>
        <v>2858</v>
      </c>
      <c r="G26" s="13">
        <f>일위대가!J146</f>
        <v>0</v>
      </c>
      <c r="H26" s="13">
        <f t="shared" si="0"/>
        <v>5858</v>
      </c>
      <c r="I26" s="8" t="s">
        <v>672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 x14ac:dyDescent="0.15">
      <c r="A27" s="8" t="s">
        <v>679</v>
      </c>
      <c r="B27" s="8" t="s">
        <v>680</v>
      </c>
      <c r="C27" s="8" t="s">
        <v>681</v>
      </c>
      <c r="D27" s="8" t="s">
        <v>682</v>
      </c>
      <c r="E27" s="13">
        <f>일위대가!F153</f>
        <v>17053</v>
      </c>
      <c r="F27" s="13">
        <f>일위대가!H153</f>
        <v>39632</v>
      </c>
      <c r="G27" s="13">
        <f>일위대가!J153</f>
        <v>21214</v>
      </c>
      <c r="H27" s="13">
        <f t="shared" si="0"/>
        <v>77899</v>
      </c>
      <c r="I27" s="8" t="s">
        <v>683</v>
      </c>
      <c r="J27" s="8" t="s">
        <v>52</v>
      </c>
      <c r="K27" s="2" t="s">
        <v>684</v>
      </c>
      <c r="L27" s="2" t="s">
        <v>52</v>
      </c>
      <c r="M27" s="2" t="s">
        <v>52</v>
      </c>
      <c r="N27" s="2" t="s">
        <v>61</v>
      </c>
    </row>
    <row r="28" spans="1:14" ht="30" customHeight="1" x14ac:dyDescent="0.15">
      <c r="A28" s="8" t="s">
        <v>701</v>
      </c>
      <c r="B28" s="8" t="s">
        <v>702</v>
      </c>
      <c r="C28" s="8" t="s">
        <v>703</v>
      </c>
      <c r="D28" s="8" t="s">
        <v>682</v>
      </c>
      <c r="E28" s="13">
        <f>일위대가!F160</f>
        <v>1048</v>
      </c>
      <c r="F28" s="13">
        <f>일위대가!H160</f>
        <v>27401</v>
      </c>
      <c r="G28" s="13">
        <f>일위대가!J160</f>
        <v>440</v>
      </c>
      <c r="H28" s="13">
        <f t="shared" si="0"/>
        <v>28889</v>
      </c>
      <c r="I28" s="8" t="s">
        <v>704</v>
      </c>
      <c r="J28" s="8" t="s">
        <v>52</v>
      </c>
      <c r="K28" s="2" t="s">
        <v>684</v>
      </c>
      <c r="L28" s="2" t="s">
        <v>52</v>
      </c>
      <c r="M28" s="2" t="s">
        <v>52</v>
      </c>
      <c r="N28" s="2" t="s">
        <v>61</v>
      </c>
    </row>
    <row r="29" spans="1:14" ht="30" customHeight="1" x14ac:dyDescent="0.15">
      <c r="A29" s="8" t="s">
        <v>502</v>
      </c>
      <c r="B29" s="8" t="s">
        <v>273</v>
      </c>
      <c r="C29" s="8" t="s">
        <v>501</v>
      </c>
      <c r="D29" s="8" t="s">
        <v>191</v>
      </c>
      <c r="E29" s="13">
        <f>일위대가!F166</f>
        <v>108</v>
      </c>
      <c r="F29" s="13">
        <f>일위대가!H166</f>
        <v>10892</v>
      </c>
      <c r="G29" s="13">
        <f>일위대가!J166</f>
        <v>0</v>
      </c>
      <c r="H29" s="13">
        <f t="shared" si="0"/>
        <v>11000</v>
      </c>
      <c r="I29" s="8" t="s">
        <v>717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 x14ac:dyDescent="0.15">
      <c r="A30" s="8" t="s">
        <v>605</v>
      </c>
      <c r="B30" s="8" t="s">
        <v>273</v>
      </c>
      <c r="C30" s="8" t="s">
        <v>604</v>
      </c>
      <c r="D30" s="8" t="s">
        <v>191</v>
      </c>
      <c r="E30" s="13">
        <f>일위대가!F172</f>
        <v>140</v>
      </c>
      <c r="F30" s="13">
        <f>일위대가!H172</f>
        <v>14044</v>
      </c>
      <c r="G30" s="13">
        <f>일위대가!J172</f>
        <v>0</v>
      </c>
      <c r="H30" s="13">
        <f t="shared" si="0"/>
        <v>14184</v>
      </c>
      <c r="I30" s="8" t="s">
        <v>723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 x14ac:dyDescent="0.15">
      <c r="A31" s="8" t="s">
        <v>651</v>
      </c>
      <c r="B31" s="8" t="s">
        <v>650</v>
      </c>
      <c r="C31" s="8" t="s">
        <v>604</v>
      </c>
      <c r="D31" s="8" t="s">
        <v>191</v>
      </c>
      <c r="E31" s="13">
        <f>일위대가!F178</f>
        <v>152</v>
      </c>
      <c r="F31" s="13">
        <f>일위대가!H178</f>
        <v>15224</v>
      </c>
      <c r="G31" s="13">
        <f>일위대가!J178</f>
        <v>0</v>
      </c>
      <c r="H31" s="13">
        <f t="shared" si="0"/>
        <v>15376</v>
      </c>
      <c r="I31" s="8" t="s">
        <v>728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8"/>
  <sheetViews>
    <sheetView view="pageBreakPreview" zoomScaleNormal="100" zoomScaleSheetLayoutView="100" workbookViewId="0">
      <selection activeCell="B13" sqref="B13"/>
    </sheetView>
  </sheetViews>
  <sheetFormatPr defaultRowHeight="14.25" x14ac:dyDescent="0.1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1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51" ht="30" customHeight="1" x14ac:dyDescent="0.15">
      <c r="A2" s="21" t="s">
        <v>2</v>
      </c>
      <c r="B2" s="21" t="s">
        <v>3</v>
      </c>
      <c r="C2" s="21" t="s">
        <v>4</v>
      </c>
      <c r="D2" s="21" t="s">
        <v>5</v>
      </c>
      <c r="E2" s="21" t="s">
        <v>6</v>
      </c>
      <c r="F2" s="21"/>
      <c r="G2" s="21" t="s">
        <v>9</v>
      </c>
      <c r="H2" s="21"/>
      <c r="I2" s="21" t="s">
        <v>10</v>
      </c>
      <c r="J2" s="21"/>
      <c r="K2" s="21" t="s">
        <v>11</v>
      </c>
      <c r="L2" s="21"/>
      <c r="M2" s="21" t="s">
        <v>12</v>
      </c>
      <c r="N2" s="23" t="s">
        <v>473</v>
      </c>
      <c r="O2" s="23" t="s">
        <v>20</v>
      </c>
      <c r="P2" s="23" t="s">
        <v>22</v>
      </c>
      <c r="Q2" s="23" t="s">
        <v>23</v>
      </c>
      <c r="R2" s="23" t="s">
        <v>24</v>
      </c>
      <c r="S2" s="23" t="s">
        <v>25</v>
      </c>
      <c r="T2" s="23" t="s">
        <v>26</v>
      </c>
      <c r="U2" s="23" t="s">
        <v>27</v>
      </c>
      <c r="V2" s="23" t="s">
        <v>28</v>
      </c>
      <c r="W2" s="23" t="s">
        <v>29</v>
      </c>
      <c r="X2" s="23" t="s">
        <v>30</v>
      </c>
      <c r="Y2" s="23" t="s">
        <v>31</v>
      </c>
      <c r="Z2" s="23" t="s">
        <v>32</v>
      </c>
      <c r="AA2" s="23" t="s">
        <v>33</v>
      </c>
      <c r="AB2" s="23" t="s">
        <v>34</v>
      </c>
      <c r="AC2" s="23" t="s">
        <v>35</v>
      </c>
      <c r="AD2" s="23" t="s">
        <v>36</v>
      </c>
      <c r="AE2" s="23" t="s">
        <v>37</v>
      </c>
      <c r="AF2" s="23" t="s">
        <v>38</v>
      </c>
      <c r="AG2" s="23" t="s">
        <v>39</v>
      </c>
      <c r="AH2" s="23" t="s">
        <v>40</v>
      </c>
      <c r="AI2" s="23" t="s">
        <v>41</v>
      </c>
      <c r="AJ2" s="23" t="s">
        <v>42</v>
      </c>
      <c r="AK2" s="23" t="s">
        <v>43</v>
      </c>
      <c r="AL2" s="23" t="s">
        <v>44</v>
      </c>
      <c r="AM2" s="23" t="s">
        <v>45</v>
      </c>
      <c r="AN2" s="23" t="s">
        <v>46</v>
      </c>
      <c r="AO2" s="23" t="s">
        <v>47</v>
      </c>
      <c r="AP2" s="23" t="s">
        <v>474</v>
      </c>
      <c r="AQ2" s="23" t="s">
        <v>475</v>
      </c>
      <c r="AR2" s="23" t="s">
        <v>476</v>
      </c>
      <c r="AS2" s="23" t="s">
        <v>477</v>
      </c>
      <c r="AT2" s="23" t="s">
        <v>478</v>
      </c>
      <c r="AU2" s="23" t="s">
        <v>479</v>
      </c>
      <c r="AV2" s="23" t="s">
        <v>48</v>
      </c>
      <c r="AW2" s="23" t="s">
        <v>480</v>
      </c>
      <c r="AX2" s="1" t="s">
        <v>472</v>
      </c>
      <c r="AY2" s="1" t="s">
        <v>21</v>
      </c>
    </row>
    <row r="3" spans="1:51" ht="30" customHeight="1" x14ac:dyDescent="0.15">
      <c r="A3" s="21"/>
      <c r="B3" s="21"/>
      <c r="C3" s="21"/>
      <c r="D3" s="21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51" ht="30" customHeight="1" x14ac:dyDescent="0.15">
      <c r="A4" s="24" t="s">
        <v>481</v>
      </c>
      <c r="B4" s="24"/>
      <c r="C4" s="24"/>
      <c r="D4" s="24"/>
      <c r="E4" s="25"/>
      <c r="F4" s="26"/>
      <c r="G4" s="25"/>
      <c r="H4" s="26"/>
      <c r="I4" s="25"/>
      <c r="J4" s="26"/>
      <c r="K4" s="25"/>
      <c r="L4" s="26"/>
      <c r="M4" s="24"/>
      <c r="N4" s="1" t="s">
        <v>187</v>
      </c>
    </row>
    <row r="5" spans="1:51" ht="30" customHeight="1" x14ac:dyDescent="0.15">
      <c r="A5" s="8" t="s">
        <v>483</v>
      </c>
      <c r="B5" s="8" t="s">
        <v>484</v>
      </c>
      <c r="C5" s="8" t="s">
        <v>125</v>
      </c>
      <c r="D5" s="9">
        <v>1</v>
      </c>
      <c r="E5" s="12">
        <f>단가대비표!O24</f>
        <v>230</v>
      </c>
      <c r="F5" s="13">
        <f>TRUNC(E5*D5,1)</f>
        <v>230</v>
      </c>
      <c r="G5" s="12">
        <f>단가대비표!P24</f>
        <v>0</v>
      </c>
      <c r="H5" s="13">
        <f>TRUNC(G5*D5,1)</f>
        <v>0</v>
      </c>
      <c r="I5" s="12">
        <f>단가대비표!V24</f>
        <v>0</v>
      </c>
      <c r="J5" s="13">
        <f>TRUNC(I5*D5,1)</f>
        <v>0</v>
      </c>
      <c r="K5" s="12">
        <f>TRUNC(E5+G5+I5,1)</f>
        <v>230</v>
      </c>
      <c r="L5" s="13">
        <f>TRUNC(F5+H5+J5,1)</f>
        <v>230</v>
      </c>
      <c r="M5" s="8" t="s">
        <v>52</v>
      </c>
      <c r="N5" s="2" t="s">
        <v>187</v>
      </c>
      <c r="O5" s="2" t="s">
        <v>485</v>
      </c>
      <c r="P5" s="2" t="s">
        <v>60</v>
      </c>
      <c r="Q5" s="2" t="s">
        <v>60</v>
      </c>
      <c r="R5" s="2" t="s">
        <v>61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486</v>
      </c>
      <c r="AX5" s="2" t="s">
        <v>52</v>
      </c>
      <c r="AY5" s="2" t="s">
        <v>52</v>
      </c>
    </row>
    <row r="6" spans="1:51" ht="30" customHeight="1" x14ac:dyDescent="0.15">
      <c r="A6" s="8" t="s">
        <v>128</v>
      </c>
      <c r="B6" s="8" t="s">
        <v>134</v>
      </c>
      <c r="C6" s="8" t="s">
        <v>130</v>
      </c>
      <c r="D6" s="9">
        <v>1.1999999999999999E-3</v>
      </c>
      <c r="E6" s="12">
        <f>단가대비표!O109</f>
        <v>0</v>
      </c>
      <c r="F6" s="13">
        <f>TRUNC(E6*D6,1)</f>
        <v>0</v>
      </c>
      <c r="G6" s="12">
        <f>단가대비표!P109</f>
        <v>130264</v>
      </c>
      <c r="H6" s="13">
        <f>TRUNC(G6*D6,1)</f>
        <v>156.30000000000001</v>
      </c>
      <c r="I6" s="12">
        <f>단가대비표!V109</f>
        <v>0</v>
      </c>
      <c r="J6" s="13">
        <f>TRUNC(I6*D6,1)</f>
        <v>0</v>
      </c>
      <c r="K6" s="12">
        <f>TRUNC(E6+G6+I6,1)</f>
        <v>130264</v>
      </c>
      <c r="L6" s="13">
        <f>TRUNC(F6+H6+J6,1)</f>
        <v>156.30000000000001</v>
      </c>
      <c r="M6" s="8" t="s">
        <v>52</v>
      </c>
      <c r="N6" s="2" t="s">
        <v>187</v>
      </c>
      <c r="O6" s="2" t="s">
        <v>131</v>
      </c>
      <c r="P6" s="2" t="s">
        <v>60</v>
      </c>
      <c r="Q6" s="2" t="s">
        <v>60</v>
      </c>
      <c r="R6" s="2" t="s">
        <v>61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487</v>
      </c>
      <c r="AX6" s="2" t="s">
        <v>52</v>
      </c>
      <c r="AY6" s="2" t="s">
        <v>52</v>
      </c>
    </row>
    <row r="7" spans="1:51" ht="30" customHeight="1" x14ac:dyDescent="0.15">
      <c r="A7" s="8" t="s">
        <v>488</v>
      </c>
      <c r="B7" s="8" t="s">
        <v>52</v>
      </c>
      <c r="C7" s="8" t="s">
        <v>52</v>
      </c>
      <c r="D7" s="9"/>
      <c r="E7" s="12"/>
      <c r="F7" s="13">
        <f>TRUNC(SUMIF(N5:N6, N4, F5:F6),0)</f>
        <v>230</v>
      </c>
      <c r="G7" s="12"/>
      <c r="H7" s="13">
        <f>TRUNC(SUMIF(N5:N6, N4, H5:H6),0)</f>
        <v>156</v>
      </c>
      <c r="I7" s="12"/>
      <c r="J7" s="13">
        <f>TRUNC(SUMIF(N5:N6, N4, J5:J6),0)</f>
        <v>0</v>
      </c>
      <c r="K7" s="12"/>
      <c r="L7" s="13">
        <f>F7+H7+J7</f>
        <v>386</v>
      </c>
      <c r="M7" s="8" t="s">
        <v>52</v>
      </c>
      <c r="N7" s="2" t="s">
        <v>152</v>
      </c>
      <c r="O7" s="2" t="s">
        <v>152</v>
      </c>
      <c r="P7" s="2" t="s">
        <v>52</v>
      </c>
      <c r="Q7" s="2" t="s">
        <v>52</v>
      </c>
      <c r="R7" s="2" t="s">
        <v>52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52</v>
      </c>
      <c r="AX7" s="2" t="s">
        <v>52</v>
      </c>
      <c r="AY7" s="2" t="s">
        <v>52</v>
      </c>
    </row>
    <row r="8" spans="1:51" ht="30" customHeight="1" x14ac:dyDescent="0.15">
      <c r="A8" s="9"/>
      <c r="B8" s="9"/>
      <c r="C8" s="9"/>
      <c r="D8" s="9"/>
      <c r="E8" s="12"/>
      <c r="F8" s="13"/>
      <c r="G8" s="12"/>
      <c r="H8" s="13"/>
      <c r="I8" s="12"/>
      <c r="J8" s="13"/>
      <c r="K8" s="12"/>
      <c r="L8" s="13"/>
      <c r="M8" s="9"/>
    </row>
    <row r="9" spans="1:51" ht="30" customHeight="1" x14ac:dyDescent="0.15">
      <c r="A9" s="24" t="s">
        <v>489</v>
      </c>
      <c r="B9" s="24"/>
      <c r="C9" s="24"/>
      <c r="D9" s="24"/>
      <c r="E9" s="25"/>
      <c r="F9" s="26"/>
      <c r="G9" s="25"/>
      <c r="H9" s="26"/>
      <c r="I9" s="25"/>
      <c r="J9" s="26"/>
      <c r="K9" s="25"/>
      <c r="L9" s="26"/>
      <c r="M9" s="24"/>
      <c r="N9" s="1" t="s">
        <v>192</v>
      </c>
    </row>
    <row r="10" spans="1:51" ht="30" customHeight="1" x14ac:dyDescent="0.15">
      <c r="A10" s="8" t="s">
        <v>309</v>
      </c>
      <c r="B10" s="8" t="s">
        <v>134</v>
      </c>
      <c r="C10" s="8" t="s">
        <v>130</v>
      </c>
      <c r="D10" s="9">
        <v>0.108</v>
      </c>
      <c r="E10" s="12">
        <f>단가대비표!O112</f>
        <v>0</v>
      </c>
      <c r="F10" s="13">
        <f>TRUNC(E10*D10,1)</f>
        <v>0</v>
      </c>
      <c r="G10" s="12">
        <f>단가대비표!P112</f>
        <v>186665</v>
      </c>
      <c r="H10" s="13">
        <f>TRUNC(G10*D10,1)</f>
        <v>20159.8</v>
      </c>
      <c r="I10" s="12">
        <f>단가대비표!V112</f>
        <v>0</v>
      </c>
      <c r="J10" s="13">
        <f>TRUNC(I10*D10,1)</f>
        <v>0</v>
      </c>
      <c r="K10" s="12">
        <f t="shared" ref="K10:L12" si="0">TRUNC(E10+G10+I10,1)</f>
        <v>186665</v>
      </c>
      <c r="L10" s="13">
        <f t="shared" si="0"/>
        <v>20159.8</v>
      </c>
      <c r="M10" s="8" t="s">
        <v>52</v>
      </c>
      <c r="N10" s="2" t="s">
        <v>192</v>
      </c>
      <c r="O10" s="2" t="s">
        <v>310</v>
      </c>
      <c r="P10" s="2" t="s">
        <v>60</v>
      </c>
      <c r="Q10" s="2" t="s">
        <v>60</v>
      </c>
      <c r="R10" s="2" t="s">
        <v>61</v>
      </c>
      <c r="S10" s="3"/>
      <c r="T10" s="3"/>
      <c r="U10" s="3"/>
      <c r="V10" s="3">
        <v>1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491</v>
      </c>
      <c r="AX10" s="2" t="s">
        <v>52</v>
      </c>
      <c r="AY10" s="2" t="s">
        <v>52</v>
      </c>
    </row>
    <row r="11" spans="1:51" ht="30" customHeight="1" x14ac:dyDescent="0.15">
      <c r="A11" s="8" t="s">
        <v>128</v>
      </c>
      <c r="B11" s="8" t="s">
        <v>129</v>
      </c>
      <c r="C11" s="8" t="s">
        <v>130</v>
      </c>
      <c r="D11" s="9">
        <v>2.5000000000000001E-2</v>
      </c>
      <c r="E11" s="12">
        <f>단가대비표!O109</f>
        <v>0</v>
      </c>
      <c r="F11" s="13">
        <f>TRUNC(E11*D11,1)</f>
        <v>0</v>
      </c>
      <c r="G11" s="12">
        <f>단가대비표!P109</f>
        <v>130264</v>
      </c>
      <c r="H11" s="13">
        <f>TRUNC(G11*D11,1)</f>
        <v>3256.6</v>
      </c>
      <c r="I11" s="12">
        <f>단가대비표!V109</f>
        <v>0</v>
      </c>
      <c r="J11" s="13">
        <f>TRUNC(I11*D11,1)</f>
        <v>0</v>
      </c>
      <c r="K11" s="12">
        <f t="shared" si="0"/>
        <v>130264</v>
      </c>
      <c r="L11" s="13">
        <f t="shared" si="0"/>
        <v>3256.6</v>
      </c>
      <c r="M11" s="8" t="s">
        <v>52</v>
      </c>
      <c r="N11" s="2" t="s">
        <v>192</v>
      </c>
      <c r="O11" s="2" t="s">
        <v>131</v>
      </c>
      <c r="P11" s="2" t="s">
        <v>60</v>
      </c>
      <c r="Q11" s="2" t="s">
        <v>60</v>
      </c>
      <c r="R11" s="2" t="s">
        <v>61</v>
      </c>
      <c r="S11" s="3"/>
      <c r="T11" s="3"/>
      <c r="U11" s="3"/>
      <c r="V11" s="3">
        <v>1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492</v>
      </c>
      <c r="AX11" s="2" t="s">
        <v>52</v>
      </c>
      <c r="AY11" s="2" t="s">
        <v>52</v>
      </c>
    </row>
    <row r="12" spans="1:51" ht="30" customHeight="1" x14ac:dyDescent="0.15">
      <c r="A12" s="8" t="s">
        <v>146</v>
      </c>
      <c r="B12" s="8" t="s">
        <v>493</v>
      </c>
      <c r="C12" s="8" t="s">
        <v>148</v>
      </c>
      <c r="D12" s="9">
        <v>1</v>
      </c>
      <c r="E12" s="12">
        <f>TRUNC(SUMIF(V10:V12, RIGHTB(O12, 1), H10:H12)*U12, 2)</f>
        <v>1170.82</v>
      </c>
      <c r="F12" s="13">
        <f>TRUNC(E12*D12,1)</f>
        <v>1170.8</v>
      </c>
      <c r="G12" s="12">
        <v>0</v>
      </c>
      <c r="H12" s="13">
        <f>TRUNC(G12*D12,1)</f>
        <v>0</v>
      </c>
      <c r="I12" s="12">
        <v>0</v>
      </c>
      <c r="J12" s="13">
        <f>TRUNC(I12*D12,1)</f>
        <v>0</v>
      </c>
      <c r="K12" s="12">
        <f t="shared" si="0"/>
        <v>1170.8</v>
      </c>
      <c r="L12" s="13">
        <f t="shared" si="0"/>
        <v>1170.8</v>
      </c>
      <c r="M12" s="8" t="s">
        <v>52</v>
      </c>
      <c r="N12" s="2" t="s">
        <v>192</v>
      </c>
      <c r="O12" s="2" t="s">
        <v>149</v>
      </c>
      <c r="P12" s="2" t="s">
        <v>60</v>
      </c>
      <c r="Q12" s="2" t="s">
        <v>60</v>
      </c>
      <c r="R12" s="2" t="s">
        <v>60</v>
      </c>
      <c r="S12" s="3">
        <v>1</v>
      </c>
      <c r="T12" s="3">
        <v>0</v>
      </c>
      <c r="U12" s="3">
        <v>0.05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494</v>
      </c>
      <c r="AX12" s="2" t="s">
        <v>52</v>
      </c>
      <c r="AY12" s="2" t="s">
        <v>52</v>
      </c>
    </row>
    <row r="13" spans="1:51" ht="30" customHeight="1" x14ac:dyDescent="0.15">
      <c r="A13" s="8" t="s">
        <v>488</v>
      </c>
      <c r="B13" s="8" t="s">
        <v>52</v>
      </c>
      <c r="C13" s="8" t="s">
        <v>52</v>
      </c>
      <c r="D13" s="9"/>
      <c r="E13" s="12"/>
      <c r="F13" s="13">
        <f>TRUNC(SUMIF(N10:N12, N9, F10:F12),0)</f>
        <v>1170</v>
      </c>
      <c r="G13" s="12"/>
      <c r="H13" s="13">
        <f>TRUNC(SUMIF(N10:N12, N9, H10:H12),0)</f>
        <v>23416</v>
      </c>
      <c r="I13" s="12"/>
      <c r="J13" s="13">
        <f>TRUNC(SUMIF(N10:N12, N9, J10:J12),0)</f>
        <v>0</v>
      </c>
      <c r="K13" s="12"/>
      <c r="L13" s="13">
        <f>F13+H13+J13</f>
        <v>24586</v>
      </c>
      <c r="M13" s="8" t="s">
        <v>52</v>
      </c>
      <c r="N13" s="2" t="s">
        <v>152</v>
      </c>
      <c r="O13" s="2" t="s">
        <v>152</v>
      </c>
      <c r="P13" s="2" t="s">
        <v>52</v>
      </c>
      <c r="Q13" s="2" t="s">
        <v>52</v>
      </c>
      <c r="R13" s="2" t="s">
        <v>52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52</v>
      </c>
      <c r="AX13" s="2" t="s">
        <v>52</v>
      </c>
      <c r="AY13" s="2" t="s">
        <v>52</v>
      </c>
    </row>
    <row r="14" spans="1:51" ht="30" customHeight="1" x14ac:dyDescent="0.15">
      <c r="A14" s="9"/>
      <c r="B14" s="9"/>
      <c r="C14" s="9"/>
      <c r="D14" s="9"/>
      <c r="E14" s="12"/>
      <c r="F14" s="13"/>
      <c r="G14" s="12"/>
      <c r="H14" s="13"/>
      <c r="I14" s="12"/>
      <c r="J14" s="13"/>
      <c r="K14" s="12"/>
      <c r="L14" s="13"/>
      <c r="M14" s="9"/>
    </row>
    <row r="15" spans="1:51" ht="30" customHeight="1" x14ac:dyDescent="0.15">
      <c r="A15" s="24" t="s">
        <v>495</v>
      </c>
      <c r="B15" s="24"/>
      <c r="C15" s="24"/>
      <c r="D15" s="24"/>
      <c r="E15" s="25"/>
      <c r="F15" s="26"/>
      <c r="G15" s="25"/>
      <c r="H15" s="26"/>
      <c r="I15" s="25"/>
      <c r="J15" s="26"/>
      <c r="K15" s="25"/>
      <c r="L15" s="26"/>
      <c r="M15" s="24"/>
      <c r="N15" s="1" t="s">
        <v>275</v>
      </c>
    </row>
    <row r="16" spans="1:51" ht="30" customHeight="1" x14ac:dyDescent="0.15">
      <c r="A16" s="8" t="s">
        <v>497</v>
      </c>
      <c r="B16" s="8" t="s">
        <v>498</v>
      </c>
      <c r="C16" s="8" t="s">
        <v>90</v>
      </c>
      <c r="D16" s="9">
        <v>1</v>
      </c>
      <c r="E16" s="12">
        <f>단가대비표!O35</f>
        <v>1730</v>
      </c>
      <c r="F16" s="13">
        <f>TRUNC(E16*D16,1)</f>
        <v>1730</v>
      </c>
      <c r="G16" s="12">
        <f>단가대비표!P35</f>
        <v>0</v>
      </c>
      <c r="H16" s="13">
        <f>TRUNC(G16*D16,1)</f>
        <v>0</v>
      </c>
      <c r="I16" s="12">
        <f>단가대비표!V35</f>
        <v>0</v>
      </c>
      <c r="J16" s="13">
        <f>TRUNC(I16*D16,1)</f>
        <v>0</v>
      </c>
      <c r="K16" s="12">
        <f>TRUNC(E16+G16+I16,1)</f>
        <v>1730</v>
      </c>
      <c r="L16" s="13">
        <f>TRUNC(F16+H16+J16,1)</f>
        <v>1730</v>
      </c>
      <c r="M16" s="8" t="s">
        <v>52</v>
      </c>
      <c r="N16" s="2" t="s">
        <v>275</v>
      </c>
      <c r="O16" s="2" t="s">
        <v>499</v>
      </c>
      <c r="P16" s="2" t="s">
        <v>60</v>
      </c>
      <c r="Q16" s="2" t="s">
        <v>60</v>
      </c>
      <c r="R16" s="2" t="s">
        <v>61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500</v>
      </c>
      <c r="AX16" s="2" t="s">
        <v>52</v>
      </c>
      <c r="AY16" s="2" t="s">
        <v>52</v>
      </c>
    </row>
    <row r="17" spans="1:51" ht="30" customHeight="1" x14ac:dyDescent="0.15">
      <c r="A17" s="8" t="s">
        <v>273</v>
      </c>
      <c r="B17" s="8" t="s">
        <v>501</v>
      </c>
      <c r="C17" s="8" t="s">
        <v>191</v>
      </c>
      <c r="D17" s="9">
        <v>1</v>
      </c>
      <c r="E17" s="12">
        <f>일위대가목록!E29</f>
        <v>108</v>
      </c>
      <c r="F17" s="13">
        <f>TRUNC(E17*D17,1)</f>
        <v>108</v>
      </c>
      <c r="G17" s="12">
        <f>일위대가목록!F29</f>
        <v>10892</v>
      </c>
      <c r="H17" s="13">
        <f>TRUNC(G17*D17,1)</f>
        <v>10892</v>
      </c>
      <c r="I17" s="12">
        <f>일위대가목록!G29</f>
        <v>0</v>
      </c>
      <c r="J17" s="13">
        <f>TRUNC(I17*D17,1)</f>
        <v>0</v>
      </c>
      <c r="K17" s="12">
        <f>TRUNC(E17+G17+I17,1)</f>
        <v>11000</v>
      </c>
      <c r="L17" s="13">
        <f>TRUNC(F17+H17+J17,1)</f>
        <v>11000</v>
      </c>
      <c r="M17" s="8" t="s">
        <v>52</v>
      </c>
      <c r="N17" s="2" t="s">
        <v>275</v>
      </c>
      <c r="O17" s="2" t="s">
        <v>502</v>
      </c>
      <c r="P17" s="2" t="s">
        <v>61</v>
      </c>
      <c r="Q17" s="2" t="s">
        <v>60</v>
      </c>
      <c r="R17" s="2" t="s">
        <v>60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503</v>
      </c>
      <c r="AX17" s="2" t="s">
        <v>52</v>
      </c>
      <c r="AY17" s="2" t="s">
        <v>52</v>
      </c>
    </row>
    <row r="18" spans="1:51" ht="30" customHeight="1" x14ac:dyDescent="0.15">
      <c r="A18" s="8" t="s">
        <v>488</v>
      </c>
      <c r="B18" s="8" t="s">
        <v>52</v>
      </c>
      <c r="C18" s="8" t="s">
        <v>52</v>
      </c>
      <c r="D18" s="9"/>
      <c r="E18" s="12"/>
      <c r="F18" s="13">
        <f>TRUNC(SUMIF(N16:N17, N15, F16:F17),0)</f>
        <v>1838</v>
      </c>
      <c r="G18" s="12"/>
      <c r="H18" s="13">
        <f>TRUNC(SUMIF(N16:N17, N15, H16:H17),0)</f>
        <v>10892</v>
      </c>
      <c r="I18" s="12"/>
      <c r="J18" s="13">
        <f>TRUNC(SUMIF(N16:N17, N15, J16:J17),0)</f>
        <v>0</v>
      </c>
      <c r="K18" s="12"/>
      <c r="L18" s="13">
        <f>F18+H18+J18</f>
        <v>12730</v>
      </c>
      <c r="M18" s="8" t="s">
        <v>52</v>
      </c>
      <c r="N18" s="2" t="s">
        <v>152</v>
      </c>
      <c r="O18" s="2" t="s">
        <v>152</v>
      </c>
      <c r="P18" s="2" t="s">
        <v>52</v>
      </c>
      <c r="Q18" s="2" t="s">
        <v>52</v>
      </c>
      <c r="R18" s="2" t="s">
        <v>52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 t="s">
        <v>52</v>
      </c>
      <c r="AW18" s="2" t="s">
        <v>52</v>
      </c>
      <c r="AX18" s="2" t="s">
        <v>52</v>
      </c>
      <c r="AY18" s="2" t="s">
        <v>52</v>
      </c>
    </row>
    <row r="19" spans="1:51" ht="30" customHeight="1" x14ac:dyDescent="0.15">
      <c r="A19" s="9"/>
      <c r="B19" s="9"/>
      <c r="C19" s="9"/>
      <c r="D19" s="9"/>
      <c r="E19" s="12"/>
      <c r="F19" s="13"/>
      <c r="G19" s="12"/>
      <c r="H19" s="13"/>
      <c r="I19" s="12"/>
      <c r="J19" s="13"/>
      <c r="K19" s="12"/>
      <c r="L19" s="13"/>
      <c r="M19" s="9"/>
    </row>
    <row r="20" spans="1:51" ht="30" customHeight="1" x14ac:dyDescent="0.15">
      <c r="A20" s="24" t="s">
        <v>504</v>
      </c>
      <c r="B20" s="24"/>
      <c r="C20" s="24"/>
      <c r="D20" s="24"/>
      <c r="E20" s="25"/>
      <c r="F20" s="26"/>
      <c r="G20" s="25"/>
      <c r="H20" s="26"/>
      <c r="I20" s="25"/>
      <c r="J20" s="26"/>
      <c r="K20" s="25"/>
      <c r="L20" s="26"/>
      <c r="M20" s="24"/>
      <c r="N20" s="1" t="s">
        <v>279</v>
      </c>
    </row>
    <row r="21" spans="1:51" ht="30" customHeight="1" x14ac:dyDescent="0.15">
      <c r="A21" s="8" t="s">
        <v>506</v>
      </c>
      <c r="B21" s="8" t="s">
        <v>507</v>
      </c>
      <c r="C21" s="8" t="s">
        <v>125</v>
      </c>
      <c r="D21" s="9">
        <v>1.05</v>
      </c>
      <c r="E21" s="12">
        <f>단가대비표!O55</f>
        <v>4240</v>
      </c>
      <c r="F21" s="13">
        <f>TRUNC(E21*D21,1)</f>
        <v>4452</v>
      </c>
      <c r="G21" s="12">
        <f>단가대비표!P55</f>
        <v>0</v>
      </c>
      <c r="H21" s="13">
        <f>TRUNC(G21*D21,1)</f>
        <v>0</v>
      </c>
      <c r="I21" s="12">
        <f>단가대비표!V55</f>
        <v>0</v>
      </c>
      <c r="J21" s="13">
        <f>TRUNC(I21*D21,1)</f>
        <v>0</v>
      </c>
      <c r="K21" s="12">
        <f t="shared" ref="K21:L25" si="1">TRUNC(E21+G21+I21,1)</f>
        <v>4240</v>
      </c>
      <c r="L21" s="13">
        <f t="shared" si="1"/>
        <v>4452</v>
      </c>
      <c r="M21" s="8" t="s">
        <v>52</v>
      </c>
      <c r="N21" s="2" t="s">
        <v>279</v>
      </c>
      <c r="O21" s="2" t="s">
        <v>508</v>
      </c>
      <c r="P21" s="2" t="s">
        <v>60</v>
      </c>
      <c r="Q21" s="2" t="s">
        <v>60</v>
      </c>
      <c r="R21" s="2" t="s">
        <v>61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509</v>
      </c>
      <c r="AX21" s="2" t="s">
        <v>52</v>
      </c>
      <c r="AY21" s="2" t="s">
        <v>52</v>
      </c>
    </row>
    <row r="22" spans="1:51" ht="30" customHeight="1" x14ac:dyDescent="0.15">
      <c r="A22" s="8" t="s">
        <v>510</v>
      </c>
      <c r="B22" s="8" t="s">
        <v>52</v>
      </c>
      <c r="C22" s="8" t="s">
        <v>511</v>
      </c>
      <c r="D22" s="9">
        <v>1.2E-2</v>
      </c>
      <c r="E22" s="12">
        <f>단가대비표!O49</f>
        <v>7560</v>
      </c>
      <c r="F22" s="13">
        <f>TRUNC(E22*D22,1)</f>
        <v>90.7</v>
      </c>
      <c r="G22" s="12">
        <f>단가대비표!P49</f>
        <v>0</v>
      </c>
      <c r="H22" s="13">
        <f>TRUNC(G22*D22,1)</f>
        <v>0</v>
      </c>
      <c r="I22" s="12">
        <f>단가대비표!V49</f>
        <v>0</v>
      </c>
      <c r="J22" s="13">
        <f>TRUNC(I22*D22,1)</f>
        <v>0</v>
      </c>
      <c r="K22" s="12">
        <f t="shared" si="1"/>
        <v>7560</v>
      </c>
      <c r="L22" s="13">
        <f t="shared" si="1"/>
        <v>90.7</v>
      </c>
      <c r="M22" s="8" t="s">
        <v>52</v>
      </c>
      <c r="N22" s="2" t="s">
        <v>279</v>
      </c>
      <c r="O22" s="2" t="s">
        <v>512</v>
      </c>
      <c r="P22" s="2" t="s">
        <v>60</v>
      </c>
      <c r="Q22" s="2" t="s">
        <v>60</v>
      </c>
      <c r="R22" s="2" t="s">
        <v>61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513</v>
      </c>
      <c r="AX22" s="2" t="s">
        <v>52</v>
      </c>
      <c r="AY22" s="2" t="s">
        <v>52</v>
      </c>
    </row>
    <row r="23" spans="1:51" ht="30" customHeight="1" x14ac:dyDescent="0.15">
      <c r="A23" s="8" t="s">
        <v>514</v>
      </c>
      <c r="B23" s="8" t="s">
        <v>129</v>
      </c>
      <c r="C23" s="8" t="s">
        <v>130</v>
      </c>
      <c r="D23" s="9">
        <v>5.5800000000000002E-2</v>
      </c>
      <c r="E23" s="12">
        <f>단가대비표!O115</f>
        <v>0</v>
      </c>
      <c r="F23" s="13">
        <f>TRUNC(E23*D23,1)</f>
        <v>0</v>
      </c>
      <c r="G23" s="12">
        <f>단가대비표!P115</f>
        <v>174352</v>
      </c>
      <c r="H23" s="13">
        <f>TRUNC(G23*D23,1)</f>
        <v>9728.7999999999993</v>
      </c>
      <c r="I23" s="12">
        <f>단가대비표!V115</f>
        <v>0</v>
      </c>
      <c r="J23" s="13">
        <f>TRUNC(I23*D23,1)</f>
        <v>0</v>
      </c>
      <c r="K23" s="12">
        <f t="shared" si="1"/>
        <v>174352</v>
      </c>
      <c r="L23" s="13">
        <f t="shared" si="1"/>
        <v>9728.7999999999993</v>
      </c>
      <c r="M23" s="8" t="s">
        <v>52</v>
      </c>
      <c r="N23" s="2" t="s">
        <v>279</v>
      </c>
      <c r="O23" s="2" t="s">
        <v>515</v>
      </c>
      <c r="P23" s="2" t="s">
        <v>60</v>
      </c>
      <c r="Q23" s="2" t="s">
        <v>60</v>
      </c>
      <c r="R23" s="2" t="s">
        <v>61</v>
      </c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516</v>
      </c>
      <c r="AX23" s="2" t="s">
        <v>52</v>
      </c>
      <c r="AY23" s="2" t="s">
        <v>52</v>
      </c>
    </row>
    <row r="24" spans="1:51" ht="30" customHeight="1" x14ac:dyDescent="0.15">
      <c r="A24" s="8" t="s">
        <v>128</v>
      </c>
      <c r="B24" s="8" t="s">
        <v>129</v>
      </c>
      <c r="C24" s="8" t="s">
        <v>130</v>
      </c>
      <c r="D24" s="9">
        <v>7.1999999999999998E-3</v>
      </c>
      <c r="E24" s="12">
        <f>단가대비표!O109</f>
        <v>0</v>
      </c>
      <c r="F24" s="13">
        <f>TRUNC(E24*D24,1)</f>
        <v>0</v>
      </c>
      <c r="G24" s="12">
        <f>단가대비표!P109</f>
        <v>130264</v>
      </c>
      <c r="H24" s="13">
        <f>TRUNC(G24*D24,1)</f>
        <v>937.9</v>
      </c>
      <c r="I24" s="12">
        <f>단가대비표!V109</f>
        <v>0</v>
      </c>
      <c r="J24" s="13">
        <f>TRUNC(I24*D24,1)</f>
        <v>0</v>
      </c>
      <c r="K24" s="12">
        <f t="shared" si="1"/>
        <v>130264</v>
      </c>
      <c r="L24" s="13">
        <f t="shared" si="1"/>
        <v>937.9</v>
      </c>
      <c r="M24" s="8" t="s">
        <v>52</v>
      </c>
      <c r="N24" s="2" t="s">
        <v>279</v>
      </c>
      <c r="O24" s="2" t="s">
        <v>131</v>
      </c>
      <c r="P24" s="2" t="s">
        <v>60</v>
      </c>
      <c r="Q24" s="2" t="s">
        <v>60</v>
      </c>
      <c r="R24" s="2" t="s">
        <v>61</v>
      </c>
      <c r="S24" s="3"/>
      <c r="T24" s="3"/>
      <c r="U24" s="3"/>
      <c r="V24" s="3">
        <v>1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517</v>
      </c>
      <c r="AX24" s="2" t="s">
        <v>52</v>
      </c>
      <c r="AY24" s="2" t="s">
        <v>52</v>
      </c>
    </row>
    <row r="25" spans="1:51" ht="30" customHeight="1" x14ac:dyDescent="0.15">
      <c r="A25" s="8" t="s">
        <v>146</v>
      </c>
      <c r="B25" s="8" t="s">
        <v>147</v>
      </c>
      <c r="C25" s="8" t="s">
        <v>148</v>
      </c>
      <c r="D25" s="9">
        <v>1</v>
      </c>
      <c r="E25" s="12">
        <f>TRUNC(SUMIF(V21:V25, RIGHTB(O25, 1), H21:H25)*U25, 2)</f>
        <v>320</v>
      </c>
      <c r="F25" s="13">
        <f>TRUNC(E25*D25,1)</f>
        <v>320</v>
      </c>
      <c r="G25" s="12">
        <v>0</v>
      </c>
      <c r="H25" s="13">
        <f>TRUNC(G25*D25,1)</f>
        <v>0</v>
      </c>
      <c r="I25" s="12">
        <v>0</v>
      </c>
      <c r="J25" s="13">
        <f>TRUNC(I25*D25,1)</f>
        <v>0</v>
      </c>
      <c r="K25" s="12">
        <f t="shared" si="1"/>
        <v>320</v>
      </c>
      <c r="L25" s="13">
        <f t="shared" si="1"/>
        <v>320</v>
      </c>
      <c r="M25" s="8" t="s">
        <v>52</v>
      </c>
      <c r="N25" s="2" t="s">
        <v>279</v>
      </c>
      <c r="O25" s="2" t="s">
        <v>149</v>
      </c>
      <c r="P25" s="2" t="s">
        <v>60</v>
      </c>
      <c r="Q25" s="2" t="s">
        <v>60</v>
      </c>
      <c r="R25" s="2" t="s">
        <v>60</v>
      </c>
      <c r="S25" s="3">
        <v>1</v>
      </c>
      <c r="T25" s="3">
        <v>0</v>
      </c>
      <c r="U25" s="3">
        <v>0.03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518</v>
      </c>
      <c r="AX25" s="2" t="s">
        <v>52</v>
      </c>
      <c r="AY25" s="2" t="s">
        <v>52</v>
      </c>
    </row>
    <row r="26" spans="1:51" ht="30" customHeight="1" x14ac:dyDescent="0.15">
      <c r="A26" s="8" t="s">
        <v>488</v>
      </c>
      <c r="B26" s="8" t="s">
        <v>52</v>
      </c>
      <c r="C26" s="8" t="s">
        <v>52</v>
      </c>
      <c r="D26" s="9"/>
      <c r="E26" s="12"/>
      <c r="F26" s="13">
        <f>TRUNC(SUMIF(N21:N25, N20, F21:F25),0)</f>
        <v>4862</v>
      </c>
      <c r="G26" s="12"/>
      <c r="H26" s="13">
        <f>TRUNC(SUMIF(N21:N25, N20, H21:H25),0)</f>
        <v>10666</v>
      </c>
      <c r="I26" s="12"/>
      <c r="J26" s="13">
        <f>TRUNC(SUMIF(N21:N25, N20, J21:J25),0)</f>
        <v>0</v>
      </c>
      <c r="K26" s="12"/>
      <c r="L26" s="13">
        <f>F26+H26+J26</f>
        <v>15528</v>
      </c>
      <c r="M26" s="8" t="s">
        <v>52</v>
      </c>
      <c r="N26" s="2" t="s">
        <v>152</v>
      </c>
      <c r="O26" s="2" t="s">
        <v>152</v>
      </c>
      <c r="P26" s="2" t="s">
        <v>52</v>
      </c>
      <c r="Q26" s="2" t="s">
        <v>52</v>
      </c>
      <c r="R26" s="2" t="s">
        <v>52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52</v>
      </c>
      <c r="AX26" s="2" t="s">
        <v>52</v>
      </c>
      <c r="AY26" s="2" t="s">
        <v>52</v>
      </c>
    </row>
    <row r="27" spans="1:51" ht="30" customHeight="1" x14ac:dyDescent="0.15">
      <c r="A27" s="9"/>
      <c r="B27" s="9"/>
      <c r="C27" s="9"/>
      <c r="D27" s="9"/>
      <c r="E27" s="12"/>
      <c r="F27" s="13"/>
      <c r="G27" s="12"/>
      <c r="H27" s="13"/>
      <c r="I27" s="12"/>
      <c r="J27" s="13"/>
      <c r="K27" s="12"/>
      <c r="L27" s="13"/>
      <c r="M27" s="9"/>
    </row>
    <row r="28" spans="1:51" ht="30" customHeight="1" x14ac:dyDescent="0.15">
      <c r="A28" s="24" t="s">
        <v>519</v>
      </c>
      <c r="B28" s="24"/>
      <c r="C28" s="24"/>
      <c r="D28" s="24"/>
      <c r="E28" s="25"/>
      <c r="F28" s="26"/>
      <c r="G28" s="25"/>
      <c r="H28" s="26"/>
      <c r="I28" s="25"/>
      <c r="J28" s="26"/>
      <c r="K28" s="25"/>
      <c r="L28" s="26"/>
      <c r="M28" s="24"/>
      <c r="N28" s="1" t="s">
        <v>282</v>
      </c>
    </row>
    <row r="29" spans="1:51" ht="30" customHeight="1" x14ac:dyDescent="0.15">
      <c r="A29" s="8" t="s">
        <v>506</v>
      </c>
      <c r="B29" s="8" t="s">
        <v>521</v>
      </c>
      <c r="C29" s="8" t="s">
        <v>125</v>
      </c>
      <c r="D29" s="9">
        <v>1.05</v>
      </c>
      <c r="E29" s="12">
        <f>단가대비표!O54</f>
        <v>3147</v>
      </c>
      <c r="F29" s="13">
        <f>TRUNC(E29*D29,1)</f>
        <v>3304.3</v>
      </c>
      <c r="G29" s="12">
        <f>단가대비표!P54</f>
        <v>0</v>
      </c>
      <c r="H29" s="13">
        <f>TRUNC(G29*D29,1)</f>
        <v>0</v>
      </c>
      <c r="I29" s="12">
        <f>단가대비표!V54</f>
        <v>0</v>
      </c>
      <c r="J29" s="13">
        <f>TRUNC(I29*D29,1)</f>
        <v>0</v>
      </c>
      <c r="K29" s="12">
        <f t="shared" ref="K29:L33" si="2">TRUNC(E29+G29+I29,1)</f>
        <v>3147</v>
      </c>
      <c r="L29" s="13">
        <f t="shared" si="2"/>
        <v>3304.3</v>
      </c>
      <c r="M29" s="8" t="s">
        <v>52</v>
      </c>
      <c r="N29" s="2" t="s">
        <v>282</v>
      </c>
      <c r="O29" s="2" t="s">
        <v>522</v>
      </c>
      <c r="P29" s="2" t="s">
        <v>60</v>
      </c>
      <c r="Q29" s="2" t="s">
        <v>60</v>
      </c>
      <c r="R29" s="2" t="s">
        <v>61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523</v>
      </c>
      <c r="AX29" s="2" t="s">
        <v>52</v>
      </c>
      <c r="AY29" s="2" t="s">
        <v>52</v>
      </c>
    </row>
    <row r="30" spans="1:51" ht="30" customHeight="1" x14ac:dyDescent="0.15">
      <c r="A30" s="8" t="s">
        <v>510</v>
      </c>
      <c r="B30" s="8" t="s">
        <v>52</v>
      </c>
      <c r="C30" s="8" t="s">
        <v>511</v>
      </c>
      <c r="D30" s="9">
        <v>1.2E-2</v>
      </c>
      <c r="E30" s="12">
        <f>단가대비표!O49</f>
        <v>7560</v>
      </c>
      <c r="F30" s="13">
        <f>TRUNC(E30*D30,1)</f>
        <v>90.7</v>
      </c>
      <c r="G30" s="12">
        <f>단가대비표!P49</f>
        <v>0</v>
      </c>
      <c r="H30" s="13">
        <f>TRUNC(G30*D30,1)</f>
        <v>0</v>
      </c>
      <c r="I30" s="12">
        <f>단가대비표!V49</f>
        <v>0</v>
      </c>
      <c r="J30" s="13">
        <f>TRUNC(I30*D30,1)</f>
        <v>0</v>
      </c>
      <c r="K30" s="12">
        <f t="shared" si="2"/>
        <v>7560</v>
      </c>
      <c r="L30" s="13">
        <f t="shared" si="2"/>
        <v>90.7</v>
      </c>
      <c r="M30" s="8" t="s">
        <v>52</v>
      </c>
      <c r="N30" s="2" t="s">
        <v>282</v>
      </c>
      <c r="O30" s="2" t="s">
        <v>512</v>
      </c>
      <c r="P30" s="2" t="s">
        <v>60</v>
      </c>
      <c r="Q30" s="2" t="s">
        <v>60</v>
      </c>
      <c r="R30" s="2" t="s">
        <v>61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524</v>
      </c>
      <c r="AX30" s="2" t="s">
        <v>52</v>
      </c>
      <c r="AY30" s="2" t="s">
        <v>52</v>
      </c>
    </row>
    <row r="31" spans="1:51" ht="30" customHeight="1" x14ac:dyDescent="0.15">
      <c r="A31" s="8" t="s">
        <v>514</v>
      </c>
      <c r="B31" s="8" t="s">
        <v>129</v>
      </c>
      <c r="C31" s="8" t="s">
        <v>130</v>
      </c>
      <c r="D31" s="9">
        <v>4.7699999999999999E-2</v>
      </c>
      <c r="E31" s="12">
        <f>단가대비표!O115</f>
        <v>0</v>
      </c>
      <c r="F31" s="13">
        <f>TRUNC(E31*D31,1)</f>
        <v>0</v>
      </c>
      <c r="G31" s="12">
        <f>단가대비표!P115</f>
        <v>174352</v>
      </c>
      <c r="H31" s="13">
        <f>TRUNC(G31*D31,1)</f>
        <v>8316.5</v>
      </c>
      <c r="I31" s="12">
        <f>단가대비표!V115</f>
        <v>0</v>
      </c>
      <c r="J31" s="13">
        <f>TRUNC(I31*D31,1)</f>
        <v>0</v>
      </c>
      <c r="K31" s="12">
        <f t="shared" si="2"/>
        <v>174352</v>
      </c>
      <c r="L31" s="13">
        <f t="shared" si="2"/>
        <v>8316.5</v>
      </c>
      <c r="M31" s="8" t="s">
        <v>52</v>
      </c>
      <c r="N31" s="2" t="s">
        <v>282</v>
      </c>
      <c r="O31" s="2" t="s">
        <v>515</v>
      </c>
      <c r="P31" s="2" t="s">
        <v>60</v>
      </c>
      <c r="Q31" s="2" t="s">
        <v>60</v>
      </c>
      <c r="R31" s="2" t="s">
        <v>61</v>
      </c>
      <c r="S31" s="3"/>
      <c r="T31" s="3"/>
      <c r="U31" s="3"/>
      <c r="V31" s="3">
        <v>1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525</v>
      </c>
      <c r="AX31" s="2" t="s">
        <v>52</v>
      </c>
      <c r="AY31" s="2" t="s">
        <v>52</v>
      </c>
    </row>
    <row r="32" spans="1:51" ht="30" customHeight="1" x14ac:dyDescent="0.15">
      <c r="A32" s="8" t="s">
        <v>128</v>
      </c>
      <c r="B32" s="8" t="s">
        <v>129</v>
      </c>
      <c r="C32" s="8" t="s">
        <v>130</v>
      </c>
      <c r="D32" s="9">
        <v>6.3E-3</v>
      </c>
      <c r="E32" s="12">
        <f>단가대비표!O109</f>
        <v>0</v>
      </c>
      <c r="F32" s="13">
        <f>TRUNC(E32*D32,1)</f>
        <v>0</v>
      </c>
      <c r="G32" s="12">
        <f>단가대비표!P109</f>
        <v>130264</v>
      </c>
      <c r="H32" s="13">
        <f>TRUNC(G32*D32,1)</f>
        <v>820.6</v>
      </c>
      <c r="I32" s="12">
        <f>단가대비표!V109</f>
        <v>0</v>
      </c>
      <c r="J32" s="13">
        <f>TRUNC(I32*D32,1)</f>
        <v>0</v>
      </c>
      <c r="K32" s="12">
        <f t="shared" si="2"/>
        <v>130264</v>
      </c>
      <c r="L32" s="13">
        <f t="shared" si="2"/>
        <v>820.6</v>
      </c>
      <c r="M32" s="8" t="s">
        <v>52</v>
      </c>
      <c r="N32" s="2" t="s">
        <v>282</v>
      </c>
      <c r="O32" s="2" t="s">
        <v>131</v>
      </c>
      <c r="P32" s="2" t="s">
        <v>60</v>
      </c>
      <c r="Q32" s="2" t="s">
        <v>60</v>
      </c>
      <c r="R32" s="2" t="s">
        <v>61</v>
      </c>
      <c r="S32" s="3"/>
      <c r="T32" s="3"/>
      <c r="U32" s="3"/>
      <c r="V32" s="3">
        <v>1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526</v>
      </c>
      <c r="AX32" s="2" t="s">
        <v>52</v>
      </c>
      <c r="AY32" s="2" t="s">
        <v>52</v>
      </c>
    </row>
    <row r="33" spans="1:51" ht="30" customHeight="1" x14ac:dyDescent="0.15">
      <c r="A33" s="8" t="s">
        <v>146</v>
      </c>
      <c r="B33" s="8" t="s">
        <v>147</v>
      </c>
      <c r="C33" s="8" t="s">
        <v>148</v>
      </c>
      <c r="D33" s="9">
        <v>1</v>
      </c>
      <c r="E33" s="12">
        <f>TRUNC(SUMIF(V29:V33, RIGHTB(O33, 1), H29:H33)*U33, 2)</f>
        <v>274.11</v>
      </c>
      <c r="F33" s="13">
        <f>TRUNC(E33*D33,1)</f>
        <v>274.10000000000002</v>
      </c>
      <c r="G33" s="12">
        <v>0</v>
      </c>
      <c r="H33" s="13">
        <f>TRUNC(G33*D33,1)</f>
        <v>0</v>
      </c>
      <c r="I33" s="12">
        <v>0</v>
      </c>
      <c r="J33" s="13">
        <f>TRUNC(I33*D33,1)</f>
        <v>0</v>
      </c>
      <c r="K33" s="12">
        <f t="shared" si="2"/>
        <v>274.10000000000002</v>
      </c>
      <c r="L33" s="13">
        <f t="shared" si="2"/>
        <v>274.10000000000002</v>
      </c>
      <c r="M33" s="8" t="s">
        <v>52</v>
      </c>
      <c r="N33" s="2" t="s">
        <v>282</v>
      </c>
      <c r="O33" s="2" t="s">
        <v>149</v>
      </c>
      <c r="P33" s="2" t="s">
        <v>60</v>
      </c>
      <c r="Q33" s="2" t="s">
        <v>60</v>
      </c>
      <c r="R33" s="2" t="s">
        <v>60</v>
      </c>
      <c r="S33" s="3">
        <v>1</v>
      </c>
      <c r="T33" s="3">
        <v>0</v>
      </c>
      <c r="U33" s="3">
        <v>0.03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527</v>
      </c>
      <c r="AX33" s="2" t="s">
        <v>52</v>
      </c>
      <c r="AY33" s="2" t="s">
        <v>52</v>
      </c>
    </row>
    <row r="34" spans="1:51" ht="30" customHeight="1" x14ac:dyDescent="0.15">
      <c r="A34" s="8" t="s">
        <v>488</v>
      </c>
      <c r="B34" s="8" t="s">
        <v>52</v>
      </c>
      <c r="C34" s="8" t="s">
        <v>52</v>
      </c>
      <c r="D34" s="9"/>
      <c r="E34" s="12"/>
      <c r="F34" s="13">
        <f>TRUNC(SUMIF(N29:N33, N28, F29:F33),0)</f>
        <v>3669</v>
      </c>
      <c r="G34" s="12"/>
      <c r="H34" s="13">
        <f>TRUNC(SUMIF(N29:N33, N28, H29:H33),0)</f>
        <v>9137</v>
      </c>
      <c r="I34" s="12"/>
      <c r="J34" s="13">
        <f>TRUNC(SUMIF(N29:N33, N28, J29:J33),0)</f>
        <v>0</v>
      </c>
      <c r="K34" s="12"/>
      <c r="L34" s="13">
        <f>F34+H34+J34</f>
        <v>12806</v>
      </c>
      <c r="M34" s="8" t="s">
        <v>52</v>
      </c>
      <c r="N34" s="2" t="s">
        <v>152</v>
      </c>
      <c r="O34" s="2" t="s">
        <v>152</v>
      </c>
      <c r="P34" s="2" t="s">
        <v>52</v>
      </c>
      <c r="Q34" s="2" t="s">
        <v>52</v>
      </c>
      <c r="R34" s="2" t="s">
        <v>52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52</v>
      </c>
      <c r="AX34" s="2" t="s">
        <v>52</v>
      </c>
      <c r="AY34" s="2" t="s">
        <v>52</v>
      </c>
    </row>
    <row r="35" spans="1:51" ht="30" customHeight="1" x14ac:dyDescent="0.15">
      <c r="A35" s="9"/>
      <c r="B35" s="9"/>
      <c r="C35" s="9"/>
      <c r="D35" s="9"/>
      <c r="E35" s="12"/>
      <c r="F35" s="13"/>
      <c r="G35" s="12"/>
      <c r="H35" s="13"/>
      <c r="I35" s="12"/>
      <c r="J35" s="13"/>
      <c r="K35" s="12"/>
      <c r="L35" s="13"/>
      <c r="M35" s="9"/>
    </row>
    <row r="36" spans="1:51" ht="30" customHeight="1" x14ac:dyDescent="0.15">
      <c r="A36" s="24" t="s">
        <v>528</v>
      </c>
      <c r="B36" s="24"/>
      <c r="C36" s="24"/>
      <c r="D36" s="24"/>
      <c r="E36" s="25"/>
      <c r="F36" s="26"/>
      <c r="G36" s="25"/>
      <c r="H36" s="26"/>
      <c r="I36" s="25"/>
      <c r="J36" s="26"/>
      <c r="K36" s="25"/>
      <c r="L36" s="26"/>
      <c r="M36" s="24"/>
      <c r="N36" s="1" t="s">
        <v>285</v>
      </c>
    </row>
    <row r="37" spans="1:51" ht="30" customHeight="1" x14ac:dyDescent="0.15">
      <c r="A37" s="8" t="s">
        <v>506</v>
      </c>
      <c r="B37" s="8" t="s">
        <v>530</v>
      </c>
      <c r="C37" s="8" t="s">
        <v>125</v>
      </c>
      <c r="D37" s="9">
        <v>1.05</v>
      </c>
      <c r="E37" s="12">
        <f>단가대비표!O53</f>
        <v>2270</v>
      </c>
      <c r="F37" s="13">
        <f>TRUNC(E37*D37,1)</f>
        <v>2383.5</v>
      </c>
      <c r="G37" s="12">
        <f>단가대비표!P53</f>
        <v>0</v>
      </c>
      <c r="H37" s="13">
        <f>TRUNC(G37*D37,1)</f>
        <v>0</v>
      </c>
      <c r="I37" s="12">
        <f>단가대비표!V53</f>
        <v>0</v>
      </c>
      <c r="J37" s="13">
        <f>TRUNC(I37*D37,1)</f>
        <v>0</v>
      </c>
      <c r="K37" s="12">
        <f t="shared" ref="K37:L41" si="3">TRUNC(E37+G37+I37,1)</f>
        <v>2270</v>
      </c>
      <c r="L37" s="13">
        <f t="shared" si="3"/>
        <v>2383.5</v>
      </c>
      <c r="M37" s="8" t="s">
        <v>52</v>
      </c>
      <c r="N37" s="2" t="s">
        <v>285</v>
      </c>
      <c r="O37" s="2" t="s">
        <v>531</v>
      </c>
      <c r="P37" s="2" t="s">
        <v>60</v>
      </c>
      <c r="Q37" s="2" t="s">
        <v>60</v>
      </c>
      <c r="R37" s="2" t="s">
        <v>61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532</v>
      </c>
      <c r="AX37" s="2" t="s">
        <v>52</v>
      </c>
      <c r="AY37" s="2" t="s">
        <v>52</v>
      </c>
    </row>
    <row r="38" spans="1:51" ht="30" customHeight="1" x14ac:dyDescent="0.15">
      <c r="A38" s="8" t="s">
        <v>510</v>
      </c>
      <c r="B38" s="8" t="s">
        <v>52</v>
      </c>
      <c r="C38" s="8" t="s">
        <v>511</v>
      </c>
      <c r="D38" s="9">
        <v>1.0999999999999999E-2</v>
      </c>
      <c r="E38" s="12">
        <f>단가대비표!O49</f>
        <v>7560</v>
      </c>
      <c r="F38" s="13">
        <f>TRUNC(E38*D38,1)</f>
        <v>83.1</v>
      </c>
      <c r="G38" s="12">
        <f>단가대비표!P49</f>
        <v>0</v>
      </c>
      <c r="H38" s="13">
        <f>TRUNC(G38*D38,1)</f>
        <v>0</v>
      </c>
      <c r="I38" s="12">
        <f>단가대비표!V49</f>
        <v>0</v>
      </c>
      <c r="J38" s="13">
        <f>TRUNC(I38*D38,1)</f>
        <v>0</v>
      </c>
      <c r="K38" s="12">
        <f t="shared" si="3"/>
        <v>7560</v>
      </c>
      <c r="L38" s="13">
        <f t="shared" si="3"/>
        <v>83.1</v>
      </c>
      <c r="M38" s="8" t="s">
        <v>52</v>
      </c>
      <c r="N38" s="2" t="s">
        <v>285</v>
      </c>
      <c r="O38" s="2" t="s">
        <v>512</v>
      </c>
      <c r="P38" s="2" t="s">
        <v>60</v>
      </c>
      <c r="Q38" s="2" t="s">
        <v>60</v>
      </c>
      <c r="R38" s="2" t="s">
        <v>61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533</v>
      </c>
      <c r="AX38" s="2" t="s">
        <v>52</v>
      </c>
      <c r="AY38" s="2" t="s">
        <v>52</v>
      </c>
    </row>
    <row r="39" spans="1:51" ht="30" customHeight="1" x14ac:dyDescent="0.15">
      <c r="A39" s="8" t="s">
        <v>514</v>
      </c>
      <c r="B39" s="8" t="s">
        <v>129</v>
      </c>
      <c r="C39" s="8" t="s">
        <v>130</v>
      </c>
      <c r="D39" s="9">
        <v>3.5999999999999997E-2</v>
      </c>
      <c r="E39" s="12">
        <f>단가대비표!O115</f>
        <v>0</v>
      </c>
      <c r="F39" s="13">
        <f>TRUNC(E39*D39,1)</f>
        <v>0</v>
      </c>
      <c r="G39" s="12">
        <f>단가대비표!P115</f>
        <v>174352</v>
      </c>
      <c r="H39" s="13">
        <f>TRUNC(G39*D39,1)</f>
        <v>6276.6</v>
      </c>
      <c r="I39" s="12">
        <f>단가대비표!V115</f>
        <v>0</v>
      </c>
      <c r="J39" s="13">
        <f>TRUNC(I39*D39,1)</f>
        <v>0</v>
      </c>
      <c r="K39" s="12">
        <f t="shared" si="3"/>
        <v>174352</v>
      </c>
      <c r="L39" s="13">
        <f t="shared" si="3"/>
        <v>6276.6</v>
      </c>
      <c r="M39" s="8" t="s">
        <v>52</v>
      </c>
      <c r="N39" s="2" t="s">
        <v>285</v>
      </c>
      <c r="O39" s="2" t="s">
        <v>515</v>
      </c>
      <c r="P39" s="2" t="s">
        <v>60</v>
      </c>
      <c r="Q39" s="2" t="s">
        <v>60</v>
      </c>
      <c r="R39" s="2" t="s">
        <v>61</v>
      </c>
      <c r="S39" s="3"/>
      <c r="T39" s="3"/>
      <c r="U39" s="3"/>
      <c r="V39" s="3">
        <v>1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534</v>
      </c>
      <c r="AX39" s="2" t="s">
        <v>52</v>
      </c>
      <c r="AY39" s="2" t="s">
        <v>52</v>
      </c>
    </row>
    <row r="40" spans="1:51" ht="30" customHeight="1" x14ac:dyDescent="0.15">
      <c r="A40" s="8" t="s">
        <v>128</v>
      </c>
      <c r="B40" s="8" t="s">
        <v>129</v>
      </c>
      <c r="C40" s="8" t="s">
        <v>130</v>
      </c>
      <c r="D40" s="9">
        <v>4.4999999999999997E-3</v>
      </c>
      <c r="E40" s="12">
        <f>단가대비표!O109</f>
        <v>0</v>
      </c>
      <c r="F40" s="13">
        <f>TRUNC(E40*D40,1)</f>
        <v>0</v>
      </c>
      <c r="G40" s="12">
        <f>단가대비표!P109</f>
        <v>130264</v>
      </c>
      <c r="H40" s="13">
        <f>TRUNC(G40*D40,1)</f>
        <v>586.1</v>
      </c>
      <c r="I40" s="12">
        <f>단가대비표!V109</f>
        <v>0</v>
      </c>
      <c r="J40" s="13">
        <f>TRUNC(I40*D40,1)</f>
        <v>0</v>
      </c>
      <c r="K40" s="12">
        <f t="shared" si="3"/>
        <v>130264</v>
      </c>
      <c r="L40" s="13">
        <f t="shared" si="3"/>
        <v>586.1</v>
      </c>
      <c r="M40" s="8" t="s">
        <v>52</v>
      </c>
      <c r="N40" s="2" t="s">
        <v>285</v>
      </c>
      <c r="O40" s="2" t="s">
        <v>131</v>
      </c>
      <c r="P40" s="2" t="s">
        <v>60</v>
      </c>
      <c r="Q40" s="2" t="s">
        <v>60</v>
      </c>
      <c r="R40" s="2" t="s">
        <v>61</v>
      </c>
      <c r="S40" s="3"/>
      <c r="T40" s="3"/>
      <c r="U40" s="3"/>
      <c r="V40" s="3">
        <v>1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535</v>
      </c>
      <c r="AX40" s="2" t="s">
        <v>52</v>
      </c>
      <c r="AY40" s="2" t="s">
        <v>52</v>
      </c>
    </row>
    <row r="41" spans="1:51" ht="30" customHeight="1" x14ac:dyDescent="0.15">
      <c r="A41" s="8" t="s">
        <v>146</v>
      </c>
      <c r="B41" s="8" t="s">
        <v>147</v>
      </c>
      <c r="C41" s="8" t="s">
        <v>148</v>
      </c>
      <c r="D41" s="9">
        <v>1</v>
      </c>
      <c r="E41" s="12">
        <f>TRUNC(SUMIF(V37:V41, RIGHTB(O41, 1), H37:H41)*U41, 2)</f>
        <v>205.88</v>
      </c>
      <c r="F41" s="13">
        <f>TRUNC(E41*D41,1)</f>
        <v>205.8</v>
      </c>
      <c r="G41" s="12">
        <v>0</v>
      </c>
      <c r="H41" s="13">
        <f>TRUNC(G41*D41,1)</f>
        <v>0</v>
      </c>
      <c r="I41" s="12">
        <v>0</v>
      </c>
      <c r="J41" s="13">
        <f>TRUNC(I41*D41,1)</f>
        <v>0</v>
      </c>
      <c r="K41" s="12">
        <f t="shared" si="3"/>
        <v>205.8</v>
      </c>
      <c r="L41" s="13">
        <f t="shared" si="3"/>
        <v>205.8</v>
      </c>
      <c r="M41" s="8" t="s">
        <v>52</v>
      </c>
      <c r="N41" s="2" t="s">
        <v>285</v>
      </c>
      <c r="O41" s="2" t="s">
        <v>149</v>
      </c>
      <c r="P41" s="2" t="s">
        <v>60</v>
      </c>
      <c r="Q41" s="2" t="s">
        <v>60</v>
      </c>
      <c r="R41" s="2" t="s">
        <v>60</v>
      </c>
      <c r="S41" s="3">
        <v>1</v>
      </c>
      <c r="T41" s="3">
        <v>0</v>
      </c>
      <c r="U41" s="3">
        <v>0.03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536</v>
      </c>
      <c r="AX41" s="2" t="s">
        <v>52</v>
      </c>
      <c r="AY41" s="2" t="s">
        <v>52</v>
      </c>
    </row>
    <row r="42" spans="1:51" ht="30" customHeight="1" x14ac:dyDescent="0.15">
      <c r="A42" s="8" t="s">
        <v>488</v>
      </c>
      <c r="B42" s="8" t="s">
        <v>52</v>
      </c>
      <c r="C42" s="8" t="s">
        <v>52</v>
      </c>
      <c r="D42" s="9"/>
      <c r="E42" s="12"/>
      <c r="F42" s="13">
        <f>TRUNC(SUMIF(N37:N41, N36, F37:F41),0)</f>
        <v>2672</v>
      </c>
      <c r="G42" s="12"/>
      <c r="H42" s="13">
        <f>TRUNC(SUMIF(N37:N41, N36, H37:H41),0)</f>
        <v>6862</v>
      </c>
      <c r="I42" s="12"/>
      <c r="J42" s="13">
        <f>TRUNC(SUMIF(N37:N41, N36, J37:J41),0)</f>
        <v>0</v>
      </c>
      <c r="K42" s="12"/>
      <c r="L42" s="13">
        <f>F42+H42+J42</f>
        <v>9534</v>
      </c>
      <c r="M42" s="8" t="s">
        <v>52</v>
      </c>
      <c r="N42" s="2" t="s">
        <v>152</v>
      </c>
      <c r="O42" s="2" t="s">
        <v>152</v>
      </c>
      <c r="P42" s="2" t="s">
        <v>52</v>
      </c>
      <c r="Q42" s="2" t="s">
        <v>52</v>
      </c>
      <c r="R42" s="2" t="s">
        <v>52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52</v>
      </c>
      <c r="AX42" s="2" t="s">
        <v>52</v>
      </c>
      <c r="AY42" s="2" t="s">
        <v>52</v>
      </c>
    </row>
    <row r="43" spans="1:51" ht="30" customHeight="1" x14ac:dyDescent="0.15">
      <c r="A43" s="9"/>
      <c r="B43" s="9"/>
      <c r="C43" s="9"/>
      <c r="D43" s="9"/>
      <c r="E43" s="12"/>
      <c r="F43" s="13"/>
      <c r="G43" s="12"/>
      <c r="H43" s="13"/>
      <c r="I43" s="12"/>
      <c r="J43" s="13"/>
      <c r="K43" s="12"/>
      <c r="L43" s="13"/>
      <c r="M43" s="9"/>
    </row>
    <row r="44" spans="1:51" ht="30" customHeight="1" x14ac:dyDescent="0.15">
      <c r="A44" s="24" t="s">
        <v>537</v>
      </c>
      <c r="B44" s="24"/>
      <c r="C44" s="24"/>
      <c r="D44" s="24"/>
      <c r="E44" s="25"/>
      <c r="F44" s="26"/>
      <c r="G44" s="25"/>
      <c r="H44" s="26"/>
      <c r="I44" s="25"/>
      <c r="J44" s="26"/>
      <c r="K44" s="25"/>
      <c r="L44" s="26"/>
      <c r="M44" s="24"/>
      <c r="N44" s="1" t="s">
        <v>288</v>
      </c>
    </row>
    <row r="45" spans="1:51" ht="30" customHeight="1" x14ac:dyDescent="0.15">
      <c r="A45" s="8" t="s">
        <v>506</v>
      </c>
      <c r="B45" s="8" t="s">
        <v>539</v>
      </c>
      <c r="C45" s="8" t="s">
        <v>125</v>
      </c>
      <c r="D45" s="9">
        <v>1.05</v>
      </c>
      <c r="E45" s="12">
        <f>단가대비표!O52</f>
        <v>1940</v>
      </c>
      <c r="F45" s="13">
        <f>TRUNC(E45*D45,1)</f>
        <v>2037</v>
      </c>
      <c r="G45" s="12">
        <f>단가대비표!P52</f>
        <v>0</v>
      </c>
      <c r="H45" s="13">
        <f>TRUNC(G45*D45,1)</f>
        <v>0</v>
      </c>
      <c r="I45" s="12">
        <f>단가대비표!V52</f>
        <v>0</v>
      </c>
      <c r="J45" s="13">
        <f>TRUNC(I45*D45,1)</f>
        <v>0</v>
      </c>
      <c r="K45" s="12">
        <f t="shared" ref="K45:L49" si="4">TRUNC(E45+G45+I45,1)</f>
        <v>1940</v>
      </c>
      <c r="L45" s="13">
        <f t="shared" si="4"/>
        <v>2037</v>
      </c>
      <c r="M45" s="8" t="s">
        <v>52</v>
      </c>
      <c r="N45" s="2" t="s">
        <v>288</v>
      </c>
      <c r="O45" s="2" t="s">
        <v>540</v>
      </c>
      <c r="P45" s="2" t="s">
        <v>60</v>
      </c>
      <c r="Q45" s="2" t="s">
        <v>60</v>
      </c>
      <c r="R45" s="2" t="s">
        <v>61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541</v>
      </c>
      <c r="AX45" s="2" t="s">
        <v>52</v>
      </c>
      <c r="AY45" s="2" t="s">
        <v>52</v>
      </c>
    </row>
    <row r="46" spans="1:51" ht="30" customHeight="1" x14ac:dyDescent="0.15">
      <c r="A46" s="8" t="s">
        <v>510</v>
      </c>
      <c r="B46" s="8" t="s">
        <v>52</v>
      </c>
      <c r="C46" s="8" t="s">
        <v>511</v>
      </c>
      <c r="D46" s="9">
        <v>1.0999999999999999E-2</v>
      </c>
      <c r="E46" s="12">
        <f>단가대비표!O49</f>
        <v>7560</v>
      </c>
      <c r="F46" s="13">
        <f>TRUNC(E46*D46,1)</f>
        <v>83.1</v>
      </c>
      <c r="G46" s="12">
        <f>단가대비표!P49</f>
        <v>0</v>
      </c>
      <c r="H46" s="13">
        <f>TRUNC(G46*D46,1)</f>
        <v>0</v>
      </c>
      <c r="I46" s="12">
        <f>단가대비표!V49</f>
        <v>0</v>
      </c>
      <c r="J46" s="13">
        <f>TRUNC(I46*D46,1)</f>
        <v>0</v>
      </c>
      <c r="K46" s="12">
        <f t="shared" si="4"/>
        <v>7560</v>
      </c>
      <c r="L46" s="13">
        <f t="shared" si="4"/>
        <v>83.1</v>
      </c>
      <c r="M46" s="8" t="s">
        <v>52</v>
      </c>
      <c r="N46" s="2" t="s">
        <v>288</v>
      </c>
      <c r="O46" s="2" t="s">
        <v>512</v>
      </c>
      <c r="P46" s="2" t="s">
        <v>60</v>
      </c>
      <c r="Q46" s="2" t="s">
        <v>60</v>
      </c>
      <c r="R46" s="2" t="s">
        <v>61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542</v>
      </c>
      <c r="AX46" s="2" t="s">
        <v>52</v>
      </c>
      <c r="AY46" s="2" t="s">
        <v>52</v>
      </c>
    </row>
    <row r="47" spans="1:51" ht="30" customHeight="1" x14ac:dyDescent="0.15">
      <c r="A47" s="8" t="s">
        <v>514</v>
      </c>
      <c r="B47" s="8" t="s">
        <v>129</v>
      </c>
      <c r="C47" s="8" t="s">
        <v>130</v>
      </c>
      <c r="D47" s="9">
        <v>3.0599999999999999E-2</v>
      </c>
      <c r="E47" s="12">
        <f>단가대비표!O115</f>
        <v>0</v>
      </c>
      <c r="F47" s="13">
        <f>TRUNC(E47*D47,1)</f>
        <v>0</v>
      </c>
      <c r="G47" s="12">
        <f>단가대비표!P115</f>
        <v>174352</v>
      </c>
      <c r="H47" s="13">
        <f>TRUNC(G47*D47,1)</f>
        <v>5335.1</v>
      </c>
      <c r="I47" s="12">
        <f>단가대비표!V115</f>
        <v>0</v>
      </c>
      <c r="J47" s="13">
        <f>TRUNC(I47*D47,1)</f>
        <v>0</v>
      </c>
      <c r="K47" s="12">
        <f t="shared" si="4"/>
        <v>174352</v>
      </c>
      <c r="L47" s="13">
        <f t="shared" si="4"/>
        <v>5335.1</v>
      </c>
      <c r="M47" s="8" t="s">
        <v>52</v>
      </c>
      <c r="N47" s="2" t="s">
        <v>288</v>
      </c>
      <c r="O47" s="2" t="s">
        <v>515</v>
      </c>
      <c r="P47" s="2" t="s">
        <v>60</v>
      </c>
      <c r="Q47" s="2" t="s">
        <v>60</v>
      </c>
      <c r="R47" s="2" t="s">
        <v>61</v>
      </c>
      <c r="S47" s="3"/>
      <c r="T47" s="3"/>
      <c r="U47" s="3"/>
      <c r="V47" s="3">
        <v>1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543</v>
      </c>
      <c r="AX47" s="2" t="s">
        <v>52</v>
      </c>
      <c r="AY47" s="2" t="s">
        <v>52</v>
      </c>
    </row>
    <row r="48" spans="1:51" ht="30" customHeight="1" x14ac:dyDescent="0.15">
      <c r="A48" s="8" t="s">
        <v>128</v>
      </c>
      <c r="B48" s="8" t="s">
        <v>129</v>
      </c>
      <c r="C48" s="8" t="s">
        <v>130</v>
      </c>
      <c r="D48" s="9">
        <v>4.4999999999999997E-3</v>
      </c>
      <c r="E48" s="12">
        <f>단가대비표!O109</f>
        <v>0</v>
      </c>
      <c r="F48" s="13">
        <f>TRUNC(E48*D48,1)</f>
        <v>0</v>
      </c>
      <c r="G48" s="12">
        <f>단가대비표!P109</f>
        <v>130264</v>
      </c>
      <c r="H48" s="13">
        <f>TRUNC(G48*D48,1)</f>
        <v>586.1</v>
      </c>
      <c r="I48" s="12">
        <f>단가대비표!V109</f>
        <v>0</v>
      </c>
      <c r="J48" s="13">
        <f>TRUNC(I48*D48,1)</f>
        <v>0</v>
      </c>
      <c r="K48" s="12">
        <f t="shared" si="4"/>
        <v>130264</v>
      </c>
      <c r="L48" s="13">
        <f t="shared" si="4"/>
        <v>586.1</v>
      </c>
      <c r="M48" s="8" t="s">
        <v>52</v>
      </c>
      <c r="N48" s="2" t="s">
        <v>288</v>
      </c>
      <c r="O48" s="2" t="s">
        <v>131</v>
      </c>
      <c r="P48" s="2" t="s">
        <v>60</v>
      </c>
      <c r="Q48" s="2" t="s">
        <v>60</v>
      </c>
      <c r="R48" s="2" t="s">
        <v>61</v>
      </c>
      <c r="S48" s="3"/>
      <c r="T48" s="3"/>
      <c r="U48" s="3"/>
      <c r="V48" s="3">
        <v>1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544</v>
      </c>
      <c r="AX48" s="2" t="s">
        <v>52</v>
      </c>
      <c r="AY48" s="2" t="s">
        <v>52</v>
      </c>
    </row>
    <row r="49" spans="1:51" ht="30" customHeight="1" x14ac:dyDescent="0.15">
      <c r="A49" s="8" t="s">
        <v>146</v>
      </c>
      <c r="B49" s="8" t="s">
        <v>147</v>
      </c>
      <c r="C49" s="8" t="s">
        <v>148</v>
      </c>
      <c r="D49" s="9">
        <v>1</v>
      </c>
      <c r="E49" s="12">
        <f>TRUNC(SUMIF(V45:V49, RIGHTB(O49, 1), H45:H49)*U49, 2)</f>
        <v>177.63</v>
      </c>
      <c r="F49" s="13">
        <f>TRUNC(E49*D49,1)</f>
        <v>177.6</v>
      </c>
      <c r="G49" s="12">
        <v>0</v>
      </c>
      <c r="H49" s="13">
        <f>TRUNC(G49*D49,1)</f>
        <v>0</v>
      </c>
      <c r="I49" s="12">
        <v>0</v>
      </c>
      <c r="J49" s="13">
        <f>TRUNC(I49*D49,1)</f>
        <v>0</v>
      </c>
      <c r="K49" s="12">
        <f t="shared" si="4"/>
        <v>177.6</v>
      </c>
      <c r="L49" s="13">
        <f t="shared" si="4"/>
        <v>177.6</v>
      </c>
      <c r="M49" s="8" t="s">
        <v>52</v>
      </c>
      <c r="N49" s="2" t="s">
        <v>288</v>
      </c>
      <c r="O49" s="2" t="s">
        <v>149</v>
      </c>
      <c r="P49" s="2" t="s">
        <v>60</v>
      </c>
      <c r="Q49" s="2" t="s">
        <v>60</v>
      </c>
      <c r="R49" s="2" t="s">
        <v>60</v>
      </c>
      <c r="S49" s="3">
        <v>1</v>
      </c>
      <c r="T49" s="3">
        <v>0</v>
      </c>
      <c r="U49" s="3">
        <v>0.03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545</v>
      </c>
      <c r="AX49" s="2" t="s">
        <v>52</v>
      </c>
      <c r="AY49" s="2" t="s">
        <v>52</v>
      </c>
    </row>
    <row r="50" spans="1:51" ht="30" customHeight="1" x14ac:dyDescent="0.15">
      <c r="A50" s="8" t="s">
        <v>488</v>
      </c>
      <c r="B50" s="8" t="s">
        <v>52</v>
      </c>
      <c r="C50" s="8" t="s">
        <v>52</v>
      </c>
      <c r="D50" s="9"/>
      <c r="E50" s="12"/>
      <c r="F50" s="13">
        <f>TRUNC(SUMIF(N45:N49, N44, F45:F49),0)</f>
        <v>2297</v>
      </c>
      <c r="G50" s="12"/>
      <c r="H50" s="13">
        <f>TRUNC(SUMIF(N45:N49, N44, H45:H49),0)</f>
        <v>5921</v>
      </c>
      <c r="I50" s="12"/>
      <c r="J50" s="13">
        <f>TRUNC(SUMIF(N45:N49, N44, J45:J49),0)</f>
        <v>0</v>
      </c>
      <c r="K50" s="12"/>
      <c r="L50" s="13">
        <f>F50+H50+J50</f>
        <v>8218</v>
      </c>
      <c r="M50" s="8" t="s">
        <v>52</v>
      </c>
      <c r="N50" s="2" t="s">
        <v>152</v>
      </c>
      <c r="O50" s="2" t="s">
        <v>152</v>
      </c>
      <c r="P50" s="2" t="s">
        <v>52</v>
      </c>
      <c r="Q50" s="2" t="s">
        <v>52</v>
      </c>
      <c r="R50" s="2" t="s">
        <v>52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52</v>
      </c>
      <c r="AX50" s="2" t="s">
        <v>52</v>
      </c>
      <c r="AY50" s="2" t="s">
        <v>52</v>
      </c>
    </row>
    <row r="51" spans="1:51" ht="30" customHeight="1" x14ac:dyDescent="0.15">
      <c r="A51" s="9"/>
      <c r="B51" s="9"/>
      <c r="C51" s="9"/>
      <c r="D51" s="9"/>
      <c r="E51" s="12"/>
      <c r="F51" s="13"/>
      <c r="G51" s="12"/>
      <c r="H51" s="13"/>
      <c r="I51" s="12"/>
      <c r="J51" s="13"/>
      <c r="K51" s="12"/>
      <c r="L51" s="13"/>
      <c r="M51" s="9"/>
    </row>
    <row r="52" spans="1:51" ht="30" customHeight="1" x14ac:dyDescent="0.15">
      <c r="A52" s="24" t="s">
        <v>546</v>
      </c>
      <c r="B52" s="24"/>
      <c r="C52" s="24"/>
      <c r="D52" s="24"/>
      <c r="E52" s="25"/>
      <c r="F52" s="26"/>
      <c r="G52" s="25"/>
      <c r="H52" s="26"/>
      <c r="I52" s="25"/>
      <c r="J52" s="26"/>
      <c r="K52" s="25"/>
      <c r="L52" s="26"/>
      <c r="M52" s="24"/>
      <c r="N52" s="1" t="s">
        <v>291</v>
      </c>
    </row>
    <row r="53" spans="1:51" ht="30" customHeight="1" x14ac:dyDescent="0.15">
      <c r="A53" s="8" t="s">
        <v>506</v>
      </c>
      <c r="B53" s="8" t="s">
        <v>548</v>
      </c>
      <c r="C53" s="8" t="s">
        <v>125</v>
      </c>
      <c r="D53" s="9">
        <v>1.05</v>
      </c>
      <c r="E53" s="12">
        <f>단가대비표!O51</f>
        <v>792</v>
      </c>
      <c r="F53" s="13">
        <f>TRUNC(E53*D53,1)</f>
        <v>831.6</v>
      </c>
      <c r="G53" s="12">
        <f>단가대비표!P51</f>
        <v>0</v>
      </c>
      <c r="H53" s="13">
        <f>TRUNC(G53*D53,1)</f>
        <v>0</v>
      </c>
      <c r="I53" s="12">
        <f>단가대비표!V51</f>
        <v>0</v>
      </c>
      <c r="J53" s="13">
        <f>TRUNC(I53*D53,1)</f>
        <v>0</v>
      </c>
      <c r="K53" s="12">
        <f t="shared" ref="K53:L57" si="5">TRUNC(E53+G53+I53,1)</f>
        <v>792</v>
      </c>
      <c r="L53" s="13">
        <f t="shared" si="5"/>
        <v>831.6</v>
      </c>
      <c r="M53" s="8" t="s">
        <v>52</v>
      </c>
      <c r="N53" s="2" t="s">
        <v>291</v>
      </c>
      <c r="O53" s="2" t="s">
        <v>549</v>
      </c>
      <c r="P53" s="2" t="s">
        <v>60</v>
      </c>
      <c r="Q53" s="2" t="s">
        <v>60</v>
      </c>
      <c r="R53" s="2" t="s">
        <v>61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550</v>
      </c>
      <c r="AX53" s="2" t="s">
        <v>52</v>
      </c>
      <c r="AY53" s="2" t="s">
        <v>52</v>
      </c>
    </row>
    <row r="54" spans="1:51" ht="30" customHeight="1" x14ac:dyDescent="0.15">
      <c r="A54" s="8" t="s">
        <v>510</v>
      </c>
      <c r="B54" s="8" t="s">
        <v>52</v>
      </c>
      <c r="C54" s="8" t="s">
        <v>511</v>
      </c>
      <c r="D54" s="9">
        <v>5.0000000000000001E-3</v>
      </c>
      <c r="E54" s="12">
        <f>단가대비표!O49</f>
        <v>7560</v>
      </c>
      <c r="F54" s="13">
        <f>TRUNC(E54*D54,1)</f>
        <v>37.799999999999997</v>
      </c>
      <c r="G54" s="12">
        <f>단가대비표!P49</f>
        <v>0</v>
      </c>
      <c r="H54" s="13">
        <f>TRUNC(G54*D54,1)</f>
        <v>0</v>
      </c>
      <c r="I54" s="12">
        <f>단가대비표!V49</f>
        <v>0</v>
      </c>
      <c r="J54" s="13">
        <f>TRUNC(I54*D54,1)</f>
        <v>0</v>
      </c>
      <c r="K54" s="12">
        <f t="shared" si="5"/>
        <v>7560</v>
      </c>
      <c r="L54" s="13">
        <f t="shared" si="5"/>
        <v>37.799999999999997</v>
      </c>
      <c r="M54" s="8" t="s">
        <v>52</v>
      </c>
      <c r="N54" s="2" t="s">
        <v>291</v>
      </c>
      <c r="O54" s="2" t="s">
        <v>512</v>
      </c>
      <c r="P54" s="2" t="s">
        <v>60</v>
      </c>
      <c r="Q54" s="2" t="s">
        <v>60</v>
      </c>
      <c r="R54" s="2" t="s">
        <v>61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551</v>
      </c>
      <c r="AX54" s="2" t="s">
        <v>52</v>
      </c>
      <c r="AY54" s="2" t="s">
        <v>52</v>
      </c>
    </row>
    <row r="55" spans="1:51" ht="30" customHeight="1" x14ac:dyDescent="0.15">
      <c r="A55" s="8" t="s">
        <v>514</v>
      </c>
      <c r="B55" s="8" t="s">
        <v>129</v>
      </c>
      <c r="C55" s="8" t="s">
        <v>130</v>
      </c>
      <c r="D55" s="9">
        <v>3.5999999999999997E-2</v>
      </c>
      <c r="E55" s="12">
        <f>단가대비표!O115</f>
        <v>0</v>
      </c>
      <c r="F55" s="13">
        <f>TRUNC(E55*D55,1)</f>
        <v>0</v>
      </c>
      <c r="G55" s="12">
        <f>단가대비표!P115</f>
        <v>174352</v>
      </c>
      <c r="H55" s="13">
        <f>TRUNC(G55*D55,1)</f>
        <v>6276.6</v>
      </c>
      <c r="I55" s="12">
        <f>단가대비표!V115</f>
        <v>0</v>
      </c>
      <c r="J55" s="13">
        <f>TRUNC(I55*D55,1)</f>
        <v>0</v>
      </c>
      <c r="K55" s="12">
        <f t="shared" si="5"/>
        <v>174352</v>
      </c>
      <c r="L55" s="13">
        <f t="shared" si="5"/>
        <v>6276.6</v>
      </c>
      <c r="M55" s="8" t="s">
        <v>52</v>
      </c>
      <c r="N55" s="2" t="s">
        <v>291</v>
      </c>
      <c r="O55" s="2" t="s">
        <v>515</v>
      </c>
      <c r="P55" s="2" t="s">
        <v>60</v>
      </c>
      <c r="Q55" s="2" t="s">
        <v>60</v>
      </c>
      <c r="R55" s="2" t="s">
        <v>61</v>
      </c>
      <c r="S55" s="3"/>
      <c r="T55" s="3"/>
      <c r="U55" s="3"/>
      <c r="V55" s="3">
        <v>1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552</v>
      </c>
      <c r="AX55" s="2" t="s">
        <v>52</v>
      </c>
      <c r="AY55" s="2" t="s">
        <v>52</v>
      </c>
    </row>
    <row r="56" spans="1:51" ht="30" customHeight="1" x14ac:dyDescent="0.15">
      <c r="A56" s="8" t="s">
        <v>128</v>
      </c>
      <c r="B56" s="8" t="s">
        <v>129</v>
      </c>
      <c r="C56" s="8" t="s">
        <v>130</v>
      </c>
      <c r="D56" s="9">
        <v>4.4999999999999997E-3</v>
      </c>
      <c r="E56" s="12">
        <f>단가대비표!O109</f>
        <v>0</v>
      </c>
      <c r="F56" s="13">
        <f>TRUNC(E56*D56,1)</f>
        <v>0</v>
      </c>
      <c r="G56" s="12">
        <f>단가대비표!P109</f>
        <v>130264</v>
      </c>
      <c r="H56" s="13">
        <f>TRUNC(G56*D56,1)</f>
        <v>586.1</v>
      </c>
      <c r="I56" s="12">
        <f>단가대비표!V109</f>
        <v>0</v>
      </c>
      <c r="J56" s="13">
        <f>TRUNC(I56*D56,1)</f>
        <v>0</v>
      </c>
      <c r="K56" s="12">
        <f t="shared" si="5"/>
        <v>130264</v>
      </c>
      <c r="L56" s="13">
        <f t="shared" si="5"/>
        <v>586.1</v>
      </c>
      <c r="M56" s="8" t="s">
        <v>52</v>
      </c>
      <c r="N56" s="2" t="s">
        <v>291</v>
      </c>
      <c r="O56" s="2" t="s">
        <v>131</v>
      </c>
      <c r="P56" s="2" t="s">
        <v>60</v>
      </c>
      <c r="Q56" s="2" t="s">
        <v>60</v>
      </c>
      <c r="R56" s="2" t="s">
        <v>61</v>
      </c>
      <c r="S56" s="3"/>
      <c r="T56" s="3"/>
      <c r="U56" s="3"/>
      <c r="V56" s="3">
        <v>1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553</v>
      </c>
      <c r="AX56" s="2" t="s">
        <v>52</v>
      </c>
      <c r="AY56" s="2" t="s">
        <v>52</v>
      </c>
    </row>
    <row r="57" spans="1:51" ht="30" customHeight="1" x14ac:dyDescent="0.15">
      <c r="A57" s="8" t="s">
        <v>146</v>
      </c>
      <c r="B57" s="8" t="s">
        <v>147</v>
      </c>
      <c r="C57" s="8" t="s">
        <v>148</v>
      </c>
      <c r="D57" s="9">
        <v>1</v>
      </c>
      <c r="E57" s="12">
        <f>TRUNC(SUMIF(V53:V57, RIGHTB(O57, 1), H53:H57)*U57, 2)</f>
        <v>205.88</v>
      </c>
      <c r="F57" s="13">
        <f>TRUNC(E57*D57,1)</f>
        <v>205.8</v>
      </c>
      <c r="G57" s="12">
        <v>0</v>
      </c>
      <c r="H57" s="13">
        <f>TRUNC(G57*D57,1)</f>
        <v>0</v>
      </c>
      <c r="I57" s="12">
        <v>0</v>
      </c>
      <c r="J57" s="13">
        <f>TRUNC(I57*D57,1)</f>
        <v>0</v>
      </c>
      <c r="K57" s="12">
        <f t="shared" si="5"/>
        <v>205.8</v>
      </c>
      <c r="L57" s="13">
        <f t="shared" si="5"/>
        <v>205.8</v>
      </c>
      <c r="M57" s="8" t="s">
        <v>52</v>
      </c>
      <c r="N57" s="2" t="s">
        <v>291</v>
      </c>
      <c r="O57" s="2" t="s">
        <v>149</v>
      </c>
      <c r="P57" s="2" t="s">
        <v>60</v>
      </c>
      <c r="Q57" s="2" t="s">
        <v>60</v>
      </c>
      <c r="R57" s="2" t="s">
        <v>60</v>
      </c>
      <c r="S57" s="3">
        <v>1</v>
      </c>
      <c r="T57" s="3">
        <v>0</v>
      </c>
      <c r="U57" s="3">
        <v>0.03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554</v>
      </c>
      <c r="AX57" s="2" t="s">
        <v>52</v>
      </c>
      <c r="AY57" s="2" t="s">
        <v>52</v>
      </c>
    </row>
    <row r="58" spans="1:51" ht="30" customHeight="1" x14ac:dyDescent="0.15">
      <c r="A58" s="8" t="s">
        <v>488</v>
      </c>
      <c r="B58" s="8" t="s">
        <v>52</v>
      </c>
      <c r="C58" s="8" t="s">
        <v>52</v>
      </c>
      <c r="D58" s="9"/>
      <c r="E58" s="12"/>
      <c r="F58" s="13">
        <f>TRUNC(SUMIF(N53:N57, N52, F53:F57),0)</f>
        <v>1075</v>
      </c>
      <c r="G58" s="12"/>
      <c r="H58" s="13">
        <f>TRUNC(SUMIF(N53:N57, N52, H53:H57),0)</f>
        <v>6862</v>
      </c>
      <c r="I58" s="12"/>
      <c r="J58" s="13">
        <f>TRUNC(SUMIF(N53:N57, N52, J53:J57),0)</f>
        <v>0</v>
      </c>
      <c r="K58" s="12"/>
      <c r="L58" s="13">
        <f>F58+H58+J58</f>
        <v>7937</v>
      </c>
      <c r="M58" s="8" t="s">
        <v>52</v>
      </c>
      <c r="N58" s="2" t="s">
        <v>152</v>
      </c>
      <c r="O58" s="2" t="s">
        <v>152</v>
      </c>
      <c r="P58" s="2" t="s">
        <v>52</v>
      </c>
      <c r="Q58" s="2" t="s">
        <v>52</v>
      </c>
      <c r="R58" s="2" t="s">
        <v>52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52</v>
      </c>
      <c r="AX58" s="2" t="s">
        <v>52</v>
      </c>
      <c r="AY58" s="2" t="s">
        <v>52</v>
      </c>
    </row>
    <row r="59" spans="1:51" ht="30" customHeight="1" x14ac:dyDescent="0.15">
      <c r="A59" s="9"/>
      <c r="B59" s="9"/>
      <c r="C59" s="9"/>
      <c r="D59" s="9"/>
      <c r="E59" s="12"/>
      <c r="F59" s="13"/>
      <c r="G59" s="12"/>
      <c r="H59" s="13"/>
      <c r="I59" s="12"/>
      <c r="J59" s="13"/>
      <c r="K59" s="12"/>
      <c r="L59" s="13"/>
      <c r="M59" s="9"/>
    </row>
    <row r="60" spans="1:51" ht="30" customHeight="1" x14ac:dyDescent="0.15">
      <c r="A60" s="24" t="s">
        <v>555</v>
      </c>
      <c r="B60" s="24"/>
      <c r="C60" s="24"/>
      <c r="D60" s="24"/>
      <c r="E60" s="25"/>
      <c r="F60" s="26"/>
      <c r="G60" s="25"/>
      <c r="H60" s="26"/>
      <c r="I60" s="25"/>
      <c r="J60" s="26"/>
      <c r="K60" s="25"/>
      <c r="L60" s="26"/>
      <c r="M60" s="24"/>
      <c r="N60" s="1" t="s">
        <v>294</v>
      </c>
    </row>
    <row r="61" spans="1:51" ht="30" customHeight="1" x14ac:dyDescent="0.15">
      <c r="A61" s="8" t="s">
        <v>506</v>
      </c>
      <c r="B61" s="8" t="s">
        <v>557</v>
      </c>
      <c r="C61" s="8" t="s">
        <v>125</v>
      </c>
      <c r="D61" s="9">
        <v>1.05</v>
      </c>
      <c r="E61" s="12">
        <f>단가대비표!O50</f>
        <v>660</v>
      </c>
      <c r="F61" s="13">
        <f>TRUNC(E61*D61,1)</f>
        <v>693</v>
      </c>
      <c r="G61" s="12">
        <f>단가대비표!P50</f>
        <v>0</v>
      </c>
      <c r="H61" s="13">
        <f>TRUNC(G61*D61,1)</f>
        <v>0</v>
      </c>
      <c r="I61" s="12">
        <f>단가대비표!V50</f>
        <v>0</v>
      </c>
      <c r="J61" s="13">
        <f>TRUNC(I61*D61,1)</f>
        <v>0</v>
      </c>
      <c r="K61" s="12">
        <f t="shared" ref="K61:L65" si="6">TRUNC(E61+G61+I61,1)</f>
        <v>660</v>
      </c>
      <c r="L61" s="13">
        <f t="shared" si="6"/>
        <v>693</v>
      </c>
      <c r="M61" s="8" t="s">
        <v>52</v>
      </c>
      <c r="N61" s="2" t="s">
        <v>294</v>
      </c>
      <c r="O61" s="2" t="s">
        <v>558</v>
      </c>
      <c r="P61" s="2" t="s">
        <v>60</v>
      </c>
      <c r="Q61" s="2" t="s">
        <v>60</v>
      </c>
      <c r="R61" s="2" t="s">
        <v>61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559</v>
      </c>
      <c r="AX61" s="2" t="s">
        <v>52</v>
      </c>
      <c r="AY61" s="2" t="s">
        <v>52</v>
      </c>
    </row>
    <row r="62" spans="1:51" ht="30" customHeight="1" x14ac:dyDescent="0.15">
      <c r="A62" s="8" t="s">
        <v>510</v>
      </c>
      <c r="B62" s="8" t="s">
        <v>52</v>
      </c>
      <c r="C62" s="8" t="s">
        <v>511</v>
      </c>
      <c r="D62" s="9">
        <v>5.0000000000000001E-3</v>
      </c>
      <c r="E62" s="12">
        <f>단가대비표!O49</f>
        <v>7560</v>
      </c>
      <c r="F62" s="13">
        <f>TRUNC(E62*D62,1)</f>
        <v>37.799999999999997</v>
      </c>
      <c r="G62" s="12">
        <f>단가대비표!P49</f>
        <v>0</v>
      </c>
      <c r="H62" s="13">
        <f>TRUNC(G62*D62,1)</f>
        <v>0</v>
      </c>
      <c r="I62" s="12">
        <f>단가대비표!V49</f>
        <v>0</v>
      </c>
      <c r="J62" s="13">
        <f>TRUNC(I62*D62,1)</f>
        <v>0</v>
      </c>
      <c r="K62" s="12">
        <f t="shared" si="6"/>
        <v>7560</v>
      </c>
      <c r="L62" s="13">
        <f t="shared" si="6"/>
        <v>37.799999999999997</v>
      </c>
      <c r="M62" s="8" t="s">
        <v>52</v>
      </c>
      <c r="N62" s="2" t="s">
        <v>294</v>
      </c>
      <c r="O62" s="2" t="s">
        <v>512</v>
      </c>
      <c r="P62" s="2" t="s">
        <v>60</v>
      </c>
      <c r="Q62" s="2" t="s">
        <v>60</v>
      </c>
      <c r="R62" s="2" t="s">
        <v>61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560</v>
      </c>
      <c r="AX62" s="2" t="s">
        <v>52</v>
      </c>
      <c r="AY62" s="2" t="s">
        <v>52</v>
      </c>
    </row>
    <row r="63" spans="1:51" ht="30" customHeight="1" x14ac:dyDescent="0.15">
      <c r="A63" s="8" t="s">
        <v>514</v>
      </c>
      <c r="B63" s="8" t="s">
        <v>129</v>
      </c>
      <c r="C63" s="8" t="s">
        <v>130</v>
      </c>
      <c r="D63" s="9">
        <v>3.0599999999999999E-2</v>
      </c>
      <c r="E63" s="12">
        <f>단가대비표!O115</f>
        <v>0</v>
      </c>
      <c r="F63" s="13">
        <f>TRUNC(E63*D63,1)</f>
        <v>0</v>
      </c>
      <c r="G63" s="12">
        <f>단가대비표!P115</f>
        <v>174352</v>
      </c>
      <c r="H63" s="13">
        <f>TRUNC(G63*D63,1)</f>
        <v>5335.1</v>
      </c>
      <c r="I63" s="12">
        <f>단가대비표!V115</f>
        <v>0</v>
      </c>
      <c r="J63" s="13">
        <f>TRUNC(I63*D63,1)</f>
        <v>0</v>
      </c>
      <c r="K63" s="12">
        <f t="shared" si="6"/>
        <v>174352</v>
      </c>
      <c r="L63" s="13">
        <f t="shared" si="6"/>
        <v>5335.1</v>
      </c>
      <c r="M63" s="8" t="s">
        <v>52</v>
      </c>
      <c r="N63" s="2" t="s">
        <v>294</v>
      </c>
      <c r="O63" s="2" t="s">
        <v>515</v>
      </c>
      <c r="P63" s="2" t="s">
        <v>60</v>
      </c>
      <c r="Q63" s="2" t="s">
        <v>60</v>
      </c>
      <c r="R63" s="2" t="s">
        <v>61</v>
      </c>
      <c r="S63" s="3"/>
      <c r="T63" s="3"/>
      <c r="U63" s="3"/>
      <c r="V63" s="3">
        <v>1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561</v>
      </c>
      <c r="AX63" s="2" t="s">
        <v>52</v>
      </c>
      <c r="AY63" s="2" t="s">
        <v>52</v>
      </c>
    </row>
    <row r="64" spans="1:51" ht="30" customHeight="1" x14ac:dyDescent="0.15">
      <c r="A64" s="8" t="s">
        <v>128</v>
      </c>
      <c r="B64" s="8" t="s">
        <v>129</v>
      </c>
      <c r="C64" s="8" t="s">
        <v>130</v>
      </c>
      <c r="D64" s="9">
        <v>4.4999999999999997E-3</v>
      </c>
      <c r="E64" s="12">
        <f>단가대비표!O109</f>
        <v>0</v>
      </c>
      <c r="F64" s="13">
        <f>TRUNC(E64*D64,1)</f>
        <v>0</v>
      </c>
      <c r="G64" s="12">
        <f>단가대비표!P109</f>
        <v>130264</v>
      </c>
      <c r="H64" s="13">
        <f>TRUNC(G64*D64,1)</f>
        <v>586.1</v>
      </c>
      <c r="I64" s="12">
        <f>단가대비표!V109</f>
        <v>0</v>
      </c>
      <c r="J64" s="13">
        <f>TRUNC(I64*D64,1)</f>
        <v>0</v>
      </c>
      <c r="K64" s="12">
        <f t="shared" si="6"/>
        <v>130264</v>
      </c>
      <c r="L64" s="13">
        <f t="shared" si="6"/>
        <v>586.1</v>
      </c>
      <c r="M64" s="8" t="s">
        <v>52</v>
      </c>
      <c r="N64" s="2" t="s">
        <v>294</v>
      </c>
      <c r="O64" s="2" t="s">
        <v>131</v>
      </c>
      <c r="P64" s="2" t="s">
        <v>60</v>
      </c>
      <c r="Q64" s="2" t="s">
        <v>60</v>
      </c>
      <c r="R64" s="2" t="s">
        <v>61</v>
      </c>
      <c r="S64" s="3"/>
      <c r="T64" s="3"/>
      <c r="U64" s="3"/>
      <c r="V64" s="3">
        <v>1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562</v>
      </c>
      <c r="AX64" s="2" t="s">
        <v>52</v>
      </c>
      <c r="AY64" s="2" t="s">
        <v>52</v>
      </c>
    </row>
    <row r="65" spans="1:51" ht="30" customHeight="1" x14ac:dyDescent="0.15">
      <c r="A65" s="8" t="s">
        <v>146</v>
      </c>
      <c r="B65" s="8" t="s">
        <v>147</v>
      </c>
      <c r="C65" s="8" t="s">
        <v>148</v>
      </c>
      <c r="D65" s="9">
        <v>1</v>
      </c>
      <c r="E65" s="12">
        <f>TRUNC(SUMIF(V61:V65, RIGHTB(O65, 1), H61:H65)*U65, 2)</f>
        <v>177.63</v>
      </c>
      <c r="F65" s="13">
        <f>TRUNC(E65*D65,1)</f>
        <v>177.6</v>
      </c>
      <c r="G65" s="12">
        <v>0</v>
      </c>
      <c r="H65" s="13">
        <f>TRUNC(G65*D65,1)</f>
        <v>0</v>
      </c>
      <c r="I65" s="12">
        <v>0</v>
      </c>
      <c r="J65" s="13">
        <f>TRUNC(I65*D65,1)</f>
        <v>0</v>
      </c>
      <c r="K65" s="12">
        <f t="shared" si="6"/>
        <v>177.6</v>
      </c>
      <c r="L65" s="13">
        <f t="shared" si="6"/>
        <v>177.6</v>
      </c>
      <c r="M65" s="8" t="s">
        <v>52</v>
      </c>
      <c r="N65" s="2" t="s">
        <v>294</v>
      </c>
      <c r="O65" s="2" t="s">
        <v>149</v>
      </c>
      <c r="P65" s="2" t="s">
        <v>60</v>
      </c>
      <c r="Q65" s="2" t="s">
        <v>60</v>
      </c>
      <c r="R65" s="2" t="s">
        <v>60</v>
      </c>
      <c r="S65" s="3">
        <v>1</v>
      </c>
      <c r="T65" s="3">
        <v>0</v>
      </c>
      <c r="U65" s="3">
        <v>0.03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563</v>
      </c>
      <c r="AX65" s="2" t="s">
        <v>52</v>
      </c>
      <c r="AY65" s="2" t="s">
        <v>52</v>
      </c>
    </row>
    <row r="66" spans="1:51" ht="30" customHeight="1" x14ac:dyDescent="0.15">
      <c r="A66" s="8" t="s">
        <v>488</v>
      </c>
      <c r="B66" s="8" t="s">
        <v>52</v>
      </c>
      <c r="C66" s="8" t="s">
        <v>52</v>
      </c>
      <c r="D66" s="9"/>
      <c r="E66" s="12"/>
      <c r="F66" s="13">
        <f>TRUNC(SUMIF(N61:N65, N60, F61:F65),0)</f>
        <v>908</v>
      </c>
      <c r="G66" s="12"/>
      <c r="H66" s="13">
        <f>TRUNC(SUMIF(N61:N65, N60, H61:H65),0)</f>
        <v>5921</v>
      </c>
      <c r="I66" s="12"/>
      <c r="J66" s="13">
        <f>TRUNC(SUMIF(N61:N65, N60, J61:J65),0)</f>
        <v>0</v>
      </c>
      <c r="K66" s="12"/>
      <c r="L66" s="13">
        <f>F66+H66+J66</f>
        <v>6829</v>
      </c>
      <c r="M66" s="8" t="s">
        <v>52</v>
      </c>
      <c r="N66" s="2" t="s">
        <v>152</v>
      </c>
      <c r="O66" s="2" t="s">
        <v>152</v>
      </c>
      <c r="P66" s="2" t="s">
        <v>52</v>
      </c>
      <c r="Q66" s="2" t="s">
        <v>52</v>
      </c>
      <c r="R66" s="2" t="s">
        <v>52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52</v>
      </c>
      <c r="AX66" s="2" t="s">
        <v>52</v>
      </c>
      <c r="AY66" s="2" t="s">
        <v>52</v>
      </c>
    </row>
    <row r="67" spans="1:51" ht="30" customHeight="1" x14ac:dyDescent="0.15">
      <c r="A67" s="9"/>
      <c r="B67" s="9"/>
      <c r="C67" s="9"/>
      <c r="D67" s="9"/>
      <c r="E67" s="12"/>
      <c r="F67" s="13"/>
      <c r="G67" s="12"/>
      <c r="H67" s="13"/>
      <c r="I67" s="12"/>
      <c r="J67" s="13"/>
      <c r="K67" s="12"/>
      <c r="L67" s="13"/>
      <c r="M67" s="9"/>
    </row>
    <row r="68" spans="1:51" ht="30" customHeight="1" x14ac:dyDescent="0.15">
      <c r="A68" s="24" t="s">
        <v>564</v>
      </c>
      <c r="B68" s="24"/>
      <c r="C68" s="24"/>
      <c r="D68" s="24"/>
      <c r="E68" s="25"/>
      <c r="F68" s="26"/>
      <c r="G68" s="25"/>
      <c r="H68" s="26"/>
      <c r="I68" s="25"/>
      <c r="J68" s="26"/>
      <c r="K68" s="25"/>
      <c r="L68" s="26"/>
      <c r="M68" s="24"/>
      <c r="N68" s="1" t="s">
        <v>297</v>
      </c>
    </row>
    <row r="69" spans="1:51" ht="30" customHeight="1" x14ac:dyDescent="0.15">
      <c r="A69" s="8" t="s">
        <v>566</v>
      </c>
      <c r="B69" s="8" t="s">
        <v>567</v>
      </c>
      <c r="C69" s="8" t="s">
        <v>90</v>
      </c>
      <c r="D69" s="9">
        <v>1</v>
      </c>
      <c r="E69" s="12">
        <f>단가대비표!O48</f>
        <v>600</v>
      </c>
      <c r="F69" s="13">
        <f>TRUNC(E69*D69,1)</f>
        <v>600</v>
      </c>
      <c r="G69" s="12">
        <f>단가대비표!P48</f>
        <v>0</v>
      </c>
      <c r="H69" s="13">
        <f>TRUNC(G69*D69,1)</f>
        <v>0</v>
      </c>
      <c r="I69" s="12">
        <f>단가대비표!V48</f>
        <v>0</v>
      </c>
      <c r="J69" s="13">
        <f>TRUNC(I69*D69,1)</f>
        <v>0</v>
      </c>
      <c r="K69" s="12">
        <f t="shared" ref="K69:L71" si="7">TRUNC(E69+G69+I69,1)</f>
        <v>600</v>
      </c>
      <c r="L69" s="13">
        <f t="shared" si="7"/>
        <v>600</v>
      </c>
      <c r="M69" s="8" t="s">
        <v>52</v>
      </c>
      <c r="N69" s="2" t="s">
        <v>297</v>
      </c>
      <c r="O69" s="2" t="s">
        <v>568</v>
      </c>
      <c r="P69" s="2" t="s">
        <v>60</v>
      </c>
      <c r="Q69" s="2" t="s">
        <v>60</v>
      </c>
      <c r="R69" s="2" t="s">
        <v>61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569</v>
      </c>
      <c r="AX69" s="2" t="s">
        <v>52</v>
      </c>
      <c r="AY69" s="2" t="s">
        <v>52</v>
      </c>
    </row>
    <row r="70" spans="1:51" ht="30" customHeight="1" x14ac:dyDescent="0.15">
      <c r="A70" s="8" t="s">
        <v>570</v>
      </c>
      <c r="B70" s="8" t="s">
        <v>571</v>
      </c>
      <c r="C70" s="8" t="s">
        <v>90</v>
      </c>
      <c r="D70" s="9">
        <v>1</v>
      </c>
      <c r="E70" s="12">
        <f>단가대비표!O33</f>
        <v>520</v>
      </c>
      <c r="F70" s="13">
        <f>TRUNC(E70*D70,1)</f>
        <v>520</v>
      </c>
      <c r="G70" s="12">
        <f>단가대비표!P33</f>
        <v>0</v>
      </c>
      <c r="H70" s="13">
        <f>TRUNC(G70*D70,1)</f>
        <v>0</v>
      </c>
      <c r="I70" s="12">
        <f>단가대비표!V33</f>
        <v>0</v>
      </c>
      <c r="J70" s="13">
        <f>TRUNC(I70*D70,1)</f>
        <v>0</v>
      </c>
      <c r="K70" s="12">
        <f t="shared" si="7"/>
        <v>520</v>
      </c>
      <c r="L70" s="13">
        <f t="shared" si="7"/>
        <v>520</v>
      </c>
      <c r="M70" s="8" t="s">
        <v>52</v>
      </c>
      <c r="N70" s="2" t="s">
        <v>297</v>
      </c>
      <c r="O70" s="2" t="s">
        <v>572</v>
      </c>
      <c r="P70" s="2" t="s">
        <v>60</v>
      </c>
      <c r="Q70" s="2" t="s">
        <v>60</v>
      </c>
      <c r="R70" s="2" t="s">
        <v>61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573</v>
      </c>
      <c r="AX70" s="2" t="s">
        <v>52</v>
      </c>
      <c r="AY70" s="2" t="s">
        <v>52</v>
      </c>
    </row>
    <row r="71" spans="1:51" ht="30" customHeight="1" x14ac:dyDescent="0.15">
      <c r="A71" s="8" t="s">
        <v>574</v>
      </c>
      <c r="B71" s="8" t="s">
        <v>575</v>
      </c>
      <c r="C71" s="8" t="s">
        <v>90</v>
      </c>
      <c r="D71" s="9">
        <v>1</v>
      </c>
      <c r="E71" s="12">
        <f>단가대비표!O40</f>
        <v>274</v>
      </c>
      <c r="F71" s="13">
        <f>TRUNC(E71*D71,1)</f>
        <v>274</v>
      </c>
      <c r="G71" s="12">
        <f>단가대비표!P40</f>
        <v>0</v>
      </c>
      <c r="H71" s="13">
        <f>TRUNC(G71*D71,1)</f>
        <v>0</v>
      </c>
      <c r="I71" s="12">
        <f>단가대비표!V40</f>
        <v>0</v>
      </c>
      <c r="J71" s="13">
        <f>TRUNC(I71*D71,1)</f>
        <v>0</v>
      </c>
      <c r="K71" s="12">
        <f t="shared" si="7"/>
        <v>274</v>
      </c>
      <c r="L71" s="13">
        <f t="shared" si="7"/>
        <v>274</v>
      </c>
      <c r="M71" s="8" t="s">
        <v>52</v>
      </c>
      <c r="N71" s="2" t="s">
        <v>297</v>
      </c>
      <c r="O71" s="2" t="s">
        <v>576</v>
      </c>
      <c r="P71" s="2" t="s">
        <v>60</v>
      </c>
      <c r="Q71" s="2" t="s">
        <v>60</v>
      </c>
      <c r="R71" s="2" t="s">
        <v>61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577</v>
      </c>
      <c r="AX71" s="2" t="s">
        <v>52</v>
      </c>
      <c r="AY71" s="2" t="s">
        <v>52</v>
      </c>
    </row>
    <row r="72" spans="1:51" ht="30" customHeight="1" x14ac:dyDescent="0.15">
      <c r="A72" s="8" t="s">
        <v>488</v>
      </c>
      <c r="B72" s="8" t="s">
        <v>52</v>
      </c>
      <c r="C72" s="8" t="s">
        <v>52</v>
      </c>
      <c r="D72" s="9"/>
      <c r="E72" s="12"/>
      <c r="F72" s="13">
        <f>TRUNC(SUMIF(N69:N71, N68, F69:F71),0)</f>
        <v>1394</v>
      </c>
      <c r="G72" s="12"/>
      <c r="H72" s="13">
        <f>TRUNC(SUMIF(N69:N71, N68, H69:H71),0)</f>
        <v>0</v>
      </c>
      <c r="I72" s="12"/>
      <c r="J72" s="13">
        <f>TRUNC(SUMIF(N69:N71, N68, J69:J71),0)</f>
        <v>0</v>
      </c>
      <c r="K72" s="12"/>
      <c r="L72" s="13">
        <f>F72+H72+J72</f>
        <v>1394</v>
      </c>
      <c r="M72" s="8" t="s">
        <v>52</v>
      </c>
      <c r="N72" s="2" t="s">
        <v>152</v>
      </c>
      <c r="O72" s="2" t="s">
        <v>152</v>
      </c>
      <c r="P72" s="2" t="s">
        <v>52</v>
      </c>
      <c r="Q72" s="2" t="s">
        <v>52</v>
      </c>
      <c r="R72" s="2" t="s">
        <v>52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52</v>
      </c>
      <c r="AX72" s="2" t="s">
        <v>52</v>
      </c>
      <c r="AY72" s="2" t="s">
        <v>52</v>
      </c>
    </row>
    <row r="73" spans="1:51" ht="30" customHeight="1" x14ac:dyDescent="0.15">
      <c r="A73" s="9"/>
      <c r="B73" s="9"/>
      <c r="C73" s="9"/>
      <c r="D73" s="9"/>
      <c r="E73" s="12"/>
      <c r="F73" s="13"/>
      <c r="G73" s="12"/>
      <c r="H73" s="13"/>
      <c r="I73" s="12"/>
      <c r="J73" s="13"/>
      <c r="K73" s="12"/>
      <c r="L73" s="13"/>
      <c r="M73" s="9"/>
    </row>
    <row r="74" spans="1:51" ht="30" customHeight="1" x14ac:dyDescent="0.15">
      <c r="A74" s="24" t="s">
        <v>578</v>
      </c>
      <c r="B74" s="24"/>
      <c r="C74" s="24"/>
      <c r="D74" s="24"/>
      <c r="E74" s="25"/>
      <c r="F74" s="26"/>
      <c r="G74" s="25"/>
      <c r="H74" s="26"/>
      <c r="I74" s="25"/>
      <c r="J74" s="26"/>
      <c r="K74" s="25"/>
      <c r="L74" s="26"/>
      <c r="M74" s="24"/>
      <c r="N74" s="1" t="s">
        <v>300</v>
      </c>
    </row>
    <row r="75" spans="1:51" ht="30" customHeight="1" x14ac:dyDescent="0.15">
      <c r="A75" s="8" t="s">
        <v>566</v>
      </c>
      <c r="B75" s="8" t="s">
        <v>580</v>
      </c>
      <c r="C75" s="8" t="s">
        <v>90</v>
      </c>
      <c r="D75" s="9">
        <v>1</v>
      </c>
      <c r="E75" s="12">
        <f>단가대비표!O47</f>
        <v>560</v>
      </c>
      <c r="F75" s="13">
        <f>TRUNC(E75*D75,1)</f>
        <v>560</v>
      </c>
      <c r="G75" s="12">
        <f>단가대비표!P47</f>
        <v>0</v>
      </c>
      <c r="H75" s="13">
        <f>TRUNC(G75*D75,1)</f>
        <v>0</v>
      </c>
      <c r="I75" s="12">
        <f>단가대비표!V47</f>
        <v>0</v>
      </c>
      <c r="J75" s="13">
        <f>TRUNC(I75*D75,1)</f>
        <v>0</v>
      </c>
      <c r="K75" s="12">
        <f t="shared" ref="K75:L77" si="8">TRUNC(E75+G75+I75,1)</f>
        <v>560</v>
      </c>
      <c r="L75" s="13">
        <f t="shared" si="8"/>
        <v>560</v>
      </c>
      <c r="M75" s="8" t="s">
        <v>52</v>
      </c>
      <c r="N75" s="2" t="s">
        <v>300</v>
      </c>
      <c r="O75" s="2" t="s">
        <v>581</v>
      </c>
      <c r="P75" s="2" t="s">
        <v>60</v>
      </c>
      <c r="Q75" s="2" t="s">
        <v>60</v>
      </c>
      <c r="R75" s="2" t="s">
        <v>61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582</v>
      </c>
      <c r="AX75" s="2" t="s">
        <v>52</v>
      </c>
      <c r="AY75" s="2" t="s">
        <v>52</v>
      </c>
    </row>
    <row r="76" spans="1:51" ht="30" customHeight="1" x14ac:dyDescent="0.15">
      <c r="A76" s="8" t="s">
        <v>570</v>
      </c>
      <c r="B76" s="8" t="s">
        <v>571</v>
      </c>
      <c r="C76" s="8" t="s">
        <v>90</v>
      </c>
      <c r="D76" s="9">
        <v>1</v>
      </c>
      <c r="E76" s="12">
        <f>단가대비표!O33</f>
        <v>520</v>
      </c>
      <c r="F76" s="13">
        <f>TRUNC(E76*D76,1)</f>
        <v>520</v>
      </c>
      <c r="G76" s="12">
        <f>단가대비표!P33</f>
        <v>0</v>
      </c>
      <c r="H76" s="13">
        <f>TRUNC(G76*D76,1)</f>
        <v>0</v>
      </c>
      <c r="I76" s="12">
        <f>단가대비표!V33</f>
        <v>0</v>
      </c>
      <c r="J76" s="13">
        <f>TRUNC(I76*D76,1)</f>
        <v>0</v>
      </c>
      <c r="K76" s="12">
        <f t="shared" si="8"/>
        <v>520</v>
      </c>
      <c r="L76" s="13">
        <f t="shared" si="8"/>
        <v>520</v>
      </c>
      <c r="M76" s="8" t="s">
        <v>52</v>
      </c>
      <c r="N76" s="2" t="s">
        <v>300</v>
      </c>
      <c r="O76" s="2" t="s">
        <v>572</v>
      </c>
      <c r="P76" s="2" t="s">
        <v>60</v>
      </c>
      <c r="Q76" s="2" t="s">
        <v>60</v>
      </c>
      <c r="R76" s="2" t="s">
        <v>61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583</v>
      </c>
      <c r="AX76" s="2" t="s">
        <v>52</v>
      </c>
      <c r="AY76" s="2" t="s">
        <v>52</v>
      </c>
    </row>
    <row r="77" spans="1:51" ht="30" customHeight="1" x14ac:dyDescent="0.15">
      <c r="A77" s="8" t="s">
        <v>574</v>
      </c>
      <c r="B77" s="8" t="s">
        <v>575</v>
      </c>
      <c r="C77" s="8" t="s">
        <v>90</v>
      </c>
      <c r="D77" s="9">
        <v>1</v>
      </c>
      <c r="E77" s="12">
        <f>단가대비표!O40</f>
        <v>274</v>
      </c>
      <c r="F77" s="13">
        <f>TRUNC(E77*D77,1)</f>
        <v>274</v>
      </c>
      <c r="G77" s="12">
        <f>단가대비표!P40</f>
        <v>0</v>
      </c>
      <c r="H77" s="13">
        <f>TRUNC(G77*D77,1)</f>
        <v>0</v>
      </c>
      <c r="I77" s="12">
        <f>단가대비표!V40</f>
        <v>0</v>
      </c>
      <c r="J77" s="13">
        <f>TRUNC(I77*D77,1)</f>
        <v>0</v>
      </c>
      <c r="K77" s="12">
        <f t="shared" si="8"/>
        <v>274</v>
      </c>
      <c r="L77" s="13">
        <f t="shared" si="8"/>
        <v>274</v>
      </c>
      <c r="M77" s="8" t="s">
        <v>52</v>
      </c>
      <c r="N77" s="2" t="s">
        <v>300</v>
      </c>
      <c r="O77" s="2" t="s">
        <v>576</v>
      </c>
      <c r="P77" s="2" t="s">
        <v>60</v>
      </c>
      <c r="Q77" s="2" t="s">
        <v>60</v>
      </c>
      <c r="R77" s="2" t="s">
        <v>61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584</v>
      </c>
      <c r="AX77" s="2" t="s">
        <v>52</v>
      </c>
      <c r="AY77" s="2" t="s">
        <v>52</v>
      </c>
    </row>
    <row r="78" spans="1:51" ht="30" customHeight="1" x14ac:dyDescent="0.15">
      <c r="A78" s="8" t="s">
        <v>488</v>
      </c>
      <c r="B78" s="8" t="s">
        <v>52</v>
      </c>
      <c r="C78" s="8" t="s">
        <v>52</v>
      </c>
      <c r="D78" s="9"/>
      <c r="E78" s="12"/>
      <c r="F78" s="13">
        <f>TRUNC(SUMIF(N75:N77, N74, F75:F77),0)</f>
        <v>1354</v>
      </c>
      <c r="G78" s="12"/>
      <c r="H78" s="13">
        <f>TRUNC(SUMIF(N75:N77, N74, H75:H77),0)</f>
        <v>0</v>
      </c>
      <c r="I78" s="12"/>
      <c r="J78" s="13">
        <f>TRUNC(SUMIF(N75:N77, N74, J75:J77),0)</f>
        <v>0</v>
      </c>
      <c r="K78" s="12"/>
      <c r="L78" s="13">
        <f>F78+H78+J78</f>
        <v>1354</v>
      </c>
      <c r="M78" s="8" t="s">
        <v>52</v>
      </c>
      <c r="N78" s="2" t="s">
        <v>152</v>
      </c>
      <c r="O78" s="2" t="s">
        <v>152</v>
      </c>
      <c r="P78" s="2" t="s">
        <v>52</v>
      </c>
      <c r="Q78" s="2" t="s">
        <v>52</v>
      </c>
      <c r="R78" s="2" t="s">
        <v>52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52</v>
      </c>
      <c r="AX78" s="2" t="s">
        <v>52</v>
      </c>
      <c r="AY78" s="2" t="s">
        <v>52</v>
      </c>
    </row>
    <row r="79" spans="1:51" ht="30" customHeight="1" x14ac:dyDescent="0.15">
      <c r="A79" s="9"/>
      <c r="B79" s="9"/>
      <c r="C79" s="9"/>
      <c r="D79" s="9"/>
      <c r="E79" s="12"/>
      <c r="F79" s="13"/>
      <c r="G79" s="12"/>
      <c r="H79" s="13"/>
      <c r="I79" s="12"/>
      <c r="J79" s="13"/>
      <c r="K79" s="12"/>
      <c r="L79" s="13"/>
      <c r="M79" s="9"/>
    </row>
    <row r="80" spans="1:51" ht="30" customHeight="1" x14ac:dyDescent="0.15">
      <c r="A80" s="24" t="s">
        <v>585</v>
      </c>
      <c r="B80" s="24"/>
      <c r="C80" s="24"/>
      <c r="D80" s="24"/>
      <c r="E80" s="25"/>
      <c r="F80" s="26"/>
      <c r="G80" s="25"/>
      <c r="H80" s="26"/>
      <c r="I80" s="25"/>
      <c r="J80" s="26"/>
      <c r="K80" s="25"/>
      <c r="L80" s="26"/>
      <c r="M80" s="24"/>
      <c r="N80" s="1" t="s">
        <v>303</v>
      </c>
    </row>
    <row r="81" spans="1:51" ht="30" customHeight="1" x14ac:dyDescent="0.15">
      <c r="A81" s="8" t="s">
        <v>566</v>
      </c>
      <c r="B81" s="8" t="s">
        <v>587</v>
      </c>
      <c r="C81" s="8" t="s">
        <v>90</v>
      </c>
      <c r="D81" s="9">
        <v>1</v>
      </c>
      <c r="E81" s="12">
        <f>단가대비표!O46</f>
        <v>440</v>
      </c>
      <c r="F81" s="13">
        <f>TRUNC(E81*D81,1)</f>
        <v>440</v>
      </c>
      <c r="G81" s="12">
        <f>단가대비표!P46</f>
        <v>0</v>
      </c>
      <c r="H81" s="13">
        <f>TRUNC(G81*D81,1)</f>
        <v>0</v>
      </c>
      <c r="I81" s="12">
        <f>단가대비표!V46</f>
        <v>0</v>
      </c>
      <c r="J81" s="13">
        <f>TRUNC(I81*D81,1)</f>
        <v>0</v>
      </c>
      <c r="K81" s="12">
        <f t="shared" ref="K81:L83" si="9">TRUNC(E81+G81+I81,1)</f>
        <v>440</v>
      </c>
      <c r="L81" s="13">
        <f t="shared" si="9"/>
        <v>440</v>
      </c>
      <c r="M81" s="8" t="s">
        <v>52</v>
      </c>
      <c r="N81" s="2" t="s">
        <v>303</v>
      </c>
      <c r="O81" s="2" t="s">
        <v>588</v>
      </c>
      <c r="P81" s="2" t="s">
        <v>60</v>
      </c>
      <c r="Q81" s="2" t="s">
        <v>60</v>
      </c>
      <c r="R81" s="2" t="s">
        <v>61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589</v>
      </c>
      <c r="AX81" s="2" t="s">
        <v>52</v>
      </c>
      <c r="AY81" s="2" t="s">
        <v>52</v>
      </c>
    </row>
    <row r="82" spans="1:51" ht="30" customHeight="1" x14ac:dyDescent="0.15">
      <c r="A82" s="8" t="s">
        <v>570</v>
      </c>
      <c r="B82" s="8" t="s">
        <v>571</v>
      </c>
      <c r="C82" s="8" t="s">
        <v>90</v>
      </c>
      <c r="D82" s="9">
        <v>1</v>
      </c>
      <c r="E82" s="12">
        <f>단가대비표!O33</f>
        <v>520</v>
      </c>
      <c r="F82" s="13">
        <f>TRUNC(E82*D82,1)</f>
        <v>520</v>
      </c>
      <c r="G82" s="12">
        <f>단가대비표!P33</f>
        <v>0</v>
      </c>
      <c r="H82" s="13">
        <f>TRUNC(G82*D82,1)</f>
        <v>0</v>
      </c>
      <c r="I82" s="12">
        <f>단가대비표!V33</f>
        <v>0</v>
      </c>
      <c r="J82" s="13">
        <f>TRUNC(I82*D82,1)</f>
        <v>0</v>
      </c>
      <c r="K82" s="12">
        <f t="shared" si="9"/>
        <v>520</v>
      </c>
      <c r="L82" s="13">
        <f t="shared" si="9"/>
        <v>520</v>
      </c>
      <c r="M82" s="8" t="s">
        <v>52</v>
      </c>
      <c r="N82" s="2" t="s">
        <v>303</v>
      </c>
      <c r="O82" s="2" t="s">
        <v>572</v>
      </c>
      <c r="P82" s="2" t="s">
        <v>60</v>
      </c>
      <c r="Q82" s="2" t="s">
        <v>60</v>
      </c>
      <c r="R82" s="2" t="s">
        <v>61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590</v>
      </c>
      <c r="AX82" s="2" t="s">
        <v>52</v>
      </c>
      <c r="AY82" s="2" t="s">
        <v>52</v>
      </c>
    </row>
    <row r="83" spans="1:51" ht="30" customHeight="1" x14ac:dyDescent="0.15">
      <c r="A83" s="8" t="s">
        <v>574</v>
      </c>
      <c r="B83" s="8" t="s">
        <v>575</v>
      </c>
      <c r="C83" s="8" t="s">
        <v>90</v>
      </c>
      <c r="D83" s="9">
        <v>1</v>
      </c>
      <c r="E83" s="12">
        <f>단가대비표!O40</f>
        <v>274</v>
      </c>
      <c r="F83" s="13">
        <f>TRUNC(E83*D83,1)</f>
        <v>274</v>
      </c>
      <c r="G83" s="12">
        <f>단가대비표!P40</f>
        <v>0</v>
      </c>
      <c r="H83" s="13">
        <f>TRUNC(G83*D83,1)</f>
        <v>0</v>
      </c>
      <c r="I83" s="12">
        <f>단가대비표!V40</f>
        <v>0</v>
      </c>
      <c r="J83" s="13">
        <f>TRUNC(I83*D83,1)</f>
        <v>0</v>
      </c>
      <c r="K83" s="12">
        <f t="shared" si="9"/>
        <v>274</v>
      </c>
      <c r="L83" s="13">
        <f t="shared" si="9"/>
        <v>274</v>
      </c>
      <c r="M83" s="8" t="s">
        <v>52</v>
      </c>
      <c r="N83" s="2" t="s">
        <v>303</v>
      </c>
      <c r="O83" s="2" t="s">
        <v>576</v>
      </c>
      <c r="P83" s="2" t="s">
        <v>60</v>
      </c>
      <c r="Q83" s="2" t="s">
        <v>60</v>
      </c>
      <c r="R83" s="2" t="s">
        <v>61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591</v>
      </c>
      <c r="AX83" s="2" t="s">
        <v>52</v>
      </c>
      <c r="AY83" s="2" t="s">
        <v>52</v>
      </c>
    </row>
    <row r="84" spans="1:51" ht="30" customHeight="1" x14ac:dyDescent="0.15">
      <c r="A84" s="8" t="s">
        <v>488</v>
      </c>
      <c r="B84" s="8" t="s">
        <v>52</v>
      </c>
      <c r="C84" s="8" t="s">
        <v>52</v>
      </c>
      <c r="D84" s="9"/>
      <c r="E84" s="12"/>
      <c r="F84" s="13">
        <f>TRUNC(SUMIF(N81:N83, N80, F81:F83),0)</f>
        <v>1234</v>
      </c>
      <c r="G84" s="12"/>
      <c r="H84" s="13">
        <f>TRUNC(SUMIF(N81:N83, N80, H81:H83),0)</f>
        <v>0</v>
      </c>
      <c r="I84" s="12"/>
      <c r="J84" s="13">
        <f>TRUNC(SUMIF(N81:N83, N80, J81:J83),0)</f>
        <v>0</v>
      </c>
      <c r="K84" s="12"/>
      <c r="L84" s="13">
        <f>F84+H84+J84</f>
        <v>1234</v>
      </c>
      <c r="M84" s="8" t="s">
        <v>52</v>
      </c>
      <c r="N84" s="2" t="s">
        <v>152</v>
      </c>
      <c r="O84" s="2" t="s">
        <v>152</v>
      </c>
      <c r="P84" s="2" t="s">
        <v>52</v>
      </c>
      <c r="Q84" s="2" t="s">
        <v>52</v>
      </c>
      <c r="R84" s="2" t="s">
        <v>52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52</v>
      </c>
      <c r="AX84" s="2" t="s">
        <v>52</v>
      </c>
      <c r="AY84" s="2" t="s">
        <v>52</v>
      </c>
    </row>
    <row r="85" spans="1:51" ht="30" customHeight="1" x14ac:dyDescent="0.15">
      <c r="A85" s="9"/>
      <c r="B85" s="9"/>
      <c r="C85" s="9"/>
      <c r="D85" s="9"/>
      <c r="E85" s="12"/>
      <c r="F85" s="13"/>
      <c r="G85" s="12"/>
      <c r="H85" s="13"/>
      <c r="I85" s="12"/>
      <c r="J85" s="13"/>
      <c r="K85" s="12"/>
      <c r="L85" s="13"/>
      <c r="M85" s="9"/>
    </row>
    <row r="86" spans="1:51" ht="30" customHeight="1" x14ac:dyDescent="0.15">
      <c r="A86" s="24" t="s">
        <v>592</v>
      </c>
      <c r="B86" s="24"/>
      <c r="C86" s="24"/>
      <c r="D86" s="24"/>
      <c r="E86" s="25"/>
      <c r="F86" s="26"/>
      <c r="G86" s="25"/>
      <c r="H86" s="26"/>
      <c r="I86" s="25"/>
      <c r="J86" s="26"/>
      <c r="K86" s="25"/>
      <c r="L86" s="26"/>
      <c r="M86" s="24"/>
      <c r="N86" s="1" t="s">
        <v>306</v>
      </c>
    </row>
    <row r="87" spans="1:51" ht="30" customHeight="1" x14ac:dyDescent="0.15">
      <c r="A87" s="8" t="s">
        <v>566</v>
      </c>
      <c r="B87" s="8" t="s">
        <v>594</v>
      </c>
      <c r="C87" s="8" t="s">
        <v>90</v>
      </c>
      <c r="D87" s="9">
        <v>1</v>
      </c>
      <c r="E87" s="12">
        <f>단가대비표!O45</f>
        <v>400</v>
      </c>
      <c r="F87" s="13">
        <f>TRUNC(E87*D87,1)</f>
        <v>400</v>
      </c>
      <c r="G87" s="12">
        <f>단가대비표!P45</f>
        <v>0</v>
      </c>
      <c r="H87" s="13">
        <f>TRUNC(G87*D87,1)</f>
        <v>0</v>
      </c>
      <c r="I87" s="12">
        <f>단가대비표!V45</f>
        <v>0</v>
      </c>
      <c r="J87" s="13">
        <f>TRUNC(I87*D87,1)</f>
        <v>0</v>
      </c>
      <c r="K87" s="12">
        <f t="shared" ref="K87:L89" si="10">TRUNC(E87+G87+I87,1)</f>
        <v>400</v>
      </c>
      <c r="L87" s="13">
        <f t="shared" si="10"/>
        <v>400</v>
      </c>
      <c r="M87" s="8" t="s">
        <v>52</v>
      </c>
      <c r="N87" s="2" t="s">
        <v>306</v>
      </c>
      <c r="O87" s="2" t="s">
        <v>595</v>
      </c>
      <c r="P87" s="2" t="s">
        <v>60</v>
      </c>
      <c r="Q87" s="2" t="s">
        <v>60</v>
      </c>
      <c r="R87" s="2" t="s">
        <v>61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596</v>
      </c>
      <c r="AX87" s="2" t="s">
        <v>52</v>
      </c>
      <c r="AY87" s="2" t="s">
        <v>52</v>
      </c>
    </row>
    <row r="88" spans="1:51" ht="30" customHeight="1" x14ac:dyDescent="0.15">
      <c r="A88" s="8" t="s">
        <v>570</v>
      </c>
      <c r="B88" s="8" t="s">
        <v>571</v>
      </c>
      <c r="C88" s="8" t="s">
        <v>90</v>
      </c>
      <c r="D88" s="9">
        <v>1</v>
      </c>
      <c r="E88" s="12">
        <f>단가대비표!O33</f>
        <v>520</v>
      </c>
      <c r="F88" s="13">
        <f>TRUNC(E88*D88,1)</f>
        <v>520</v>
      </c>
      <c r="G88" s="12">
        <f>단가대비표!P33</f>
        <v>0</v>
      </c>
      <c r="H88" s="13">
        <f>TRUNC(G88*D88,1)</f>
        <v>0</v>
      </c>
      <c r="I88" s="12">
        <f>단가대비표!V33</f>
        <v>0</v>
      </c>
      <c r="J88" s="13">
        <f>TRUNC(I88*D88,1)</f>
        <v>0</v>
      </c>
      <c r="K88" s="12">
        <f t="shared" si="10"/>
        <v>520</v>
      </c>
      <c r="L88" s="13">
        <f t="shared" si="10"/>
        <v>520</v>
      </c>
      <c r="M88" s="8" t="s">
        <v>52</v>
      </c>
      <c r="N88" s="2" t="s">
        <v>306</v>
      </c>
      <c r="O88" s="2" t="s">
        <v>572</v>
      </c>
      <c r="P88" s="2" t="s">
        <v>60</v>
      </c>
      <c r="Q88" s="2" t="s">
        <v>60</v>
      </c>
      <c r="R88" s="2" t="s">
        <v>61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597</v>
      </c>
      <c r="AX88" s="2" t="s">
        <v>52</v>
      </c>
      <c r="AY88" s="2" t="s">
        <v>52</v>
      </c>
    </row>
    <row r="89" spans="1:51" ht="30" customHeight="1" x14ac:dyDescent="0.15">
      <c r="A89" s="8" t="s">
        <v>574</v>
      </c>
      <c r="B89" s="8" t="s">
        <v>575</v>
      </c>
      <c r="C89" s="8" t="s">
        <v>90</v>
      </c>
      <c r="D89" s="9">
        <v>1</v>
      </c>
      <c r="E89" s="12">
        <f>단가대비표!O40</f>
        <v>274</v>
      </c>
      <c r="F89" s="13">
        <f>TRUNC(E89*D89,1)</f>
        <v>274</v>
      </c>
      <c r="G89" s="12">
        <f>단가대비표!P40</f>
        <v>0</v>
      </c>
      <c r="H89" s="13">
        <f>TRUNC(G89*D89,1)</f>
        <v>0</v>
      </c>
      <c r="I89" s="12">
        <f>단가대비표!V40</f>
        <v>0</v>
      </c>
      <c r="J89" s="13">
        <f>TRUNC(I89*D89,1)</f>
        <v>0</v>
      </c>
      <c r="K89" s="12">
        <f t="shared" si="10"/>
        <v>274</v>
      </c>
      <c r="L89" s="13">
        <f t="shared" si="10"/>
        <v>274</v>
      </c>
      <c r="M89" s="8" t="s">
        <v>52</v>
      </c>
      <c r="N89" s="2" t="s">
        <v>306</v>
      </c>
      <c r="O89" s="2" t="s">
        <v>576</v>
      </c>
      <c r="P89" s="2" t="s">
        <v>60</v>
      </c>
      <c r="Q89" s="2" t="s">
        <v>60</v>
      </c>
      <c r="R89" s="2" t="s">
        <v>61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598</v>
      </c>
      <c r="AX89" s="2" t="s">
        <v>52</v>
      </c>
      <c r="AY89" s="2" t="s">
        <v>52</v>
      </c>
    </row>
    <row r="90" spans="1:51" ht="30" customHeight="1" x14ac:dyDescent="0.15">
      <c r="A90" s="8" t="s">
        <v>488</v>
      </c>
      <c r="B90" s="8" t="s">
        <v>52</v>
      </c>
      <c r="C90" s="8" t="s">
        <v>52</v>
      </c>
      <c r="D90" s="9"/>
      <c r="E90" s="12"/>
      <c r="F90" s="13">
        <f>TRUNC(SUMIF(N87:N89, N86, F87:F89),0)</f>
        <v>1194</v>
      </c>
      <c r="G90" s="12"/>
      <c r="H90" s="13">
        <f>TRUNC(SUMIF(N87:N89, N86, H87:H89),0)</f>
        <v>0</v>
      </c>
      <c r="I90" s="12"/>
      <c r="J90" s="13">
        <f>TRUNC(SUMIF(N87:N89, N86, J87:J89),0)</f>
        <v>0</v>
      </c>
      <c r="K90" s="12"/>
      <c r="L90" s="13">
        <f>F90+H90+J90</f>
        <v>1194</v>
      </c>
      <c r="M90" s="8" t="s">
        <v>52</v>
      </c>
      <c r="N90" s="2" t="s">
        <v>152</v>
      </c>
      <c r="O90" s="2" t="s">
        <v>152</v>
      </c>
      <c r="P90" s="2" t="s">
        <v>52</v>
      </c>
      <c r="Q90" s="2" t="s">
        <v>52</v>
      </c>
      <c r="R90" s="2" t="s">
        <v>52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52</v>
      </c>
      <c r="AX90" s="2" t="s">
        <v>52</v>
      </c>
      <c r="AY90" s="2" t="s">
        <v>52</v>
      </c>
    </row>
    <row r="91" spans="1:51" ht="30" customHeight="1" x14ac:dyDescent="0.15">
      <c r="A91" s="9"/>
      <c r="B91" s="9"/>
      <c r="C91" s="9"/>
      <c r="D91" s="9"/>
      <c r="E91" s="12"/>
      <c r="F91" s="13"/>
      <c r="G91" s="12"/>
      <c r="H91" s="13"/>
      <c r="I91" s="12"/>
      <c r="J91" s="13"/>
      <c r="K91" s="12"/>
      <c r="L91" s="13"/>
      <c r="M91" s="9"/>
    </row>
    <row r="92" spans="1:51" ht="30" customHeight="1" x14ac:dyDescent="0.15">
      <c r="A92" s="24" t="s">
        <v>599</v>
      </c>
      <c r="B92" s="24"/>
      <c r="C92" s="24"/>
      <c r="D92" s="24"/>
      <c r="E92" s="25"/>
      <c r="F92" s="26"/>
      <c r="G92" s="25"/>
      <c r="H92" s="26"/>
      <c r="I92" s="25"/>
      <c r="J92" s="26"/>
      <c r="K92" s="25"/>
      <c r="L92" s="26"/>
      <c r="M92" s="24"/>
      <c r="N92" s="1" t="s">
        <v>378</v>
      </c>
    </row>
    <row r="93" spans="1:51" ht="30" customHeight="1" x14ac:dyDescent="0.15">
      <c r="A93" s="8" t="s">
        <v>497</v>
      </c>
      <c r="B93" s="8" t="s">
        <v>601</v>
      </c>
      <c r="C93" s="8" t="s">
        <v>90</v>
      </c>
      <c r="D93" s="9">
        <v>1</v>
      </c>
      <c r="E93" s="12">
        <f>단가대비표!O38</f>
        <v>2860</v>
      </c>
      <c r="F93" s="13">
        <f>TRUNC(E93*D93,1)</f>
        <v>2860</v>
      </c>
      <c r="G93" s="12">
        <f>단가대비표!P38</f>
        <v>0</v>
      </c>
      <c r="H93" s="13">
        <f>TRUNC(G93*D93,1)</f>
        <v>0</v>
      </c>
      <c r="I93" s="12">
        <f>단가대비표!V38</f>
        <v>0</v>
      </c>
      <c r="J93" s="13">
        <f>TRUNC(I93*D93,1)</f>
        <v>0</v>
      </c>
      <c r="K93" s="12">
        <f>TRUNC(E93+G93+I93,1)</f>
        <v>2860</v>
      </c>
      <c r="L93" s="13">
        <f>TRUNC(F93+H93+J93,1)</f>
        <v>2860</v>
      </c>
      <c r="M93" s="8" t="s">
        <v>52</v>
      </c>
      <c r="N93" s="2" t="s">
        <v>378</v>
      </c>
      <c r="O93" s="2" t="s">
        <v>602</v>
      </c>
      <c r="P93" s="2" t="s">
        <v>60</v>
      </c>
      <c r="Q93" s="2" t="s">
        <v>60</v>
      </c>
      <c r="R93" s="2" t="s">
        <v>61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603</v>
      </c>
      <c r="AX93" s="2" t="s">
        <v>52</v>
      </c>
      <c r="AY93" s="2" t="s">
        <v>52</v>
      </c>
    </row>
    <row r="94" spans="1:51" ht="30" customHeight="1" x14ac:dyDescent="0.15">
      <c r="A94" s="8" t="s">
        <v>273</v>
      </c>
      <c r="B94" s="8" t="s">
        <v>604</v>
      </c>
      <c r="C94" s="8" t="s">
        <v>191</v>
      </c>
      <c r="D94" s="9">
        <v>1</v>
      </c>
      <c r="E94" s="12">
        <f>일위대가목록!E30</f>
        <v>140</v>
      </c>
      <c r="F94" s="13">
        <f>TRUNC(E94*D94,1)</f>
        <v>140</v>
      </c>
      <c r="G94" s="12">
        <f>일위대가목록!F30</f>
        <v>14044</v>
      </c>
      <c r="H94" s="13">
        <f>TRUNC(G94*D94,1)</f>
        <v>14044</v>
      </c>
      <c r="I94" s="12">
        <f>일위대가목록!G30</f>
        <v>0</v>
      </c>
      <c r="J94" s="13">
        <f>TRUNC(I94*D94,1)</f>
        <v>0</v>
      </c>
      <c r="K94" s="12">
        <f>TRUNC(E94+G94+I94,1)</f>
        <v>14184</v>
      </c>
      <c r="L94" s="13">
        <f>TRUNC(F94+H94+J94,1)</f>
        <v>14184</v>
      </c>
      <c r="M94" s="8" t="s">
        <v>52</v>
      </c>
      <c r="N94" s="2" t="s">
        <v>378</v>
      </c>
      <c r="O94" s="2" t="s">
        <v>605</v>
      </c>
      <c r="P94" s="2" t="s">
        <v>61</v>
      </c>
      <c r="Q94" s="2" t="s">
        <v>60</v>
      </c>
      <c r="R94" s="2" t="s">
        <v>60</v>
      </c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606</v>
      </c>
      <c r="AX94" s="2" t="s">
        <v>52</v>
      </c>
      <c r="AY94" s="2" t="s">
        <v>52</v>
      </c>
    </row>
    <row r="95" spans="1:51" ht="30" customHeight="1" x14ac:dyDescent="0.15">
      <c r="A95" s="8" t="s">
        <v>488</v>
      </c>
      <c r="B95" s="8" t="s">
        <v>52</v>
      </c>
      <c r="C95" s="8" t="s">
        <v>52</v>
      </c>
      <c r="D95" s="9"/>
      <c r="E95" s="12"/>
      <c r="F95" s="13">
        <f>TRUNC(SUMIF(N93:N94, N92, F93:F94),0)</f>
        <v>3000</v>
      </c>
      <c r="G95" s="12"/>
      <c r="H95" s="13">
        <f>TRUNC(SUMIF(N93:N94, N92, H93:H94),0)</f>
        <v>14044</v>
      </c>
      <c r="I95" s="12"/>
      <c r="J95" s="13">
        <f>TRUNC(SUMIF(N93:N94, N92, J93:J94),0)</f>
        <v>0</v>
      </c>
      <c r="K95" s="12"/>
      <c r="L95" s="13">
        <f>F95+H95+J95</f>
        <v>17044</v>
      </c>
      <c r="M95" s="8" t="s">
        <v>52</v>
      </c>
      <c r="N95" s="2" t="s">
        <v>152</v>
      </c>
      <c r="O95" s="2" t="s">
        <v>152</v>
      </c>
      <c r="P95" s="2" t="s">
        <v>52</v>
      </c>
      <c r="Q95" s="2" t="s">
        <v>52</v>
      </c>
      <c r="R95" s="2" t="s">
        <v>52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52</v>
      </c>
      <c r="AX95" s="2" t="s">
        <v>52</v>
      </c>
      <c r="AY95" s="2" t="s">
        <v>52</v>
      </c>
    </row>
    <row r="96" spans="1:51" ht="30" customHeight="1" x14ac:dyDescent="0.15">
      <c r="A96" s="9"/>
      <c r="B96" s="9"/>
      <c r="C96" s="9"/>
      <c r="D96" s="9"/>
      <c r="E96" s="12"/>
      <c r="F96" s="13"/>
      <c r="G96" s="12"/>
      <c r="H96" s="13"/>
      <c r="I96" s="12"/>
      <c r="J96" s="13"/>
      <c r="K96" s="12"/>
      <c r="L96" s="13"/>
      <c r="M96" s="9"/>
    </row>
    <row r="97" spans="1:51" ht="30" customHeight="1" x14ac:dyDescent="0.15">
      <c r="A97" s="24" t="s">
        <v>607</v>
      </c>
      <c r="B97" s="24"/>
      <c r="C97" s="24"/>
      <c r="D97" s="24"/>
      <c r="E97" s="25"/>
      <c r="F97" s="26"/>
      <c r="G97" s="25"/>
      <c r="H97" s="26"/>
      <c r="I97" s="25"/>
      <c r="J97" s="26"/>
      <c r="K97" s="25"/>
      <c r="L97" s="26"/>
      <c r="M97" s="24"/>
      <c r="N97" s="1" t="s">
        <v>381</v>
      </c>
    </row>
    <row r="98" spans="1:51" ht="30" customHeight="1" x14ac:dyDescent="0.15">
      <c r="A98" s="8" t="s">
        <v>497</v>
      </c>
      <c r="B98" s="8" t="s">
        <v>609</v>
      </c>
      <c r="C98" s="8" t="s">
        <v>90</v>
      </c>
      <c r="D98" s="9">
        <v>1</v>
      </c>
      <c r="E98" s="12">
        <f>단가대비표!O37</f>
        <v>2340</v>
      </c>
      <c r="F98" s="13">
        <f>TRUNC(E98*D98,1)</f>
        <v>2340</v>
      </c>
      <c r="G98" s="12">
        <f>단가대비표!P37</f>
        <v>0</v>
      </c>
      <c r="H98" s="13">
        <f>TRUNC(G98*D98,1)</f>
        <v>0</v>
      </c>
      <c r="I98" s="12">
        <f>단가대비표!V37</f>
        <v>0</v>
      </c>
      <c r="J98" s="13">
        <f>TRUNC(I98*D98,1)</f>
        <v>0</v>
      </c>
      <c r="K98" s="12">
        <f>TRUNC(E98+G98+I98,1)</f>
        <v>2340</v>
      </c>
      <c r="L98" s="13">
        <f>TRUNC(F98+H98+J98,1)</f>
        <v>2340</v>
      </c>
      <c r="M98" s="8" t="s">
        <v>52</v>
      </c>
      <c r="N98" s="2" t="s">
        <v>381</v>
      </c>
      <c r="O98" s="2" t="s">
        <v>610</v>
      </c>
      <c r="P98" s="2" t="s">
        <v>60</v>
      </c>
      <c r="Q98" s="2" t="s">
        <v>60</v>
      </c>
      <c r="R98" s="2" t="s">
        <v>61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611</v>
      </c>
      <c r="AX98" s="2" t="s">
        <v>52</v>
      </c>
      <c r="AY98" s="2" t="s">
        <v>52</v>
      </c>
    </row>
    <row r="99" spans="1:51" ht="30" customHeight="1" x14ac:dyDescent="0.15">
      <c r="A99" s="8" t="s">
        <v>273</v>
      </c>
      <c r="B99" s="8" t="s">
        <v>604</v>
      </c>
      <c r="C99" s="8" t="s">
        <v>191</v>
      </c>
      <c r="D99" s="9">
        <v>1</v>
      </c>
      <c r="E99" s="12">
        <f>일위대가목록!E30</f>
        <v>140</v>
      </c>
      <c r="F99" s="13">
        <f>TRUNC(E99*D99,1)</f>
        <v>140</v>
      </c>
      <c r="G99" s="12">
        <f>일위대가목록!F30</f>
        <v>14044</v>
      </c>
      <c r="H99" s="13">
        <f>TRUNC(G99*D99,1)</f>
        <v>14044</v>
      </c>
      <c r="I99" s="12">
        <f>일위대가목록!G30</f>
        <v>0</v>
      </c>
      <c r="J99" s="13">
        <f>TRUNC(I99*D99,1)</f>
        <v>0</v>
      </c>
      <c r="K99" s="12">
        <f>TRUNC(E99+G99+I99,1)</f>
        <v>14184</v>
      </c>
      <c r="L99" s="13">
        <f>TRUNC(F99+H99+J99,1)</f>
        <v>14184</v>
      </c>
      <c r="M99" s="8" t="s">
        <v>52</v>
      </c>
      <c r="N99" s="2" t="s">
        <v>381</v>
      </c>
      <c r="O99" s="2" t="s">
        <v>605</v>
      </c>
      <c r="P99" s="2" t="s">
        <v>61</v>
      </c>
      <c r="Q99" s="2" t="s">
        <v>60</v>
      </c>
      <c r="R99" s="2" t="s">
        <v>60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612</v>
      </c>
      <c r="AX99" s="2" t="s">
        <v>52</v>
      </c>
      <c r="AY99" s="2" t="s">
        <v>52</v>
      </c>
    </row>
    <row r="100" spans="1:51" ht="30" customHeight="1" x14ac:dyDescent="0.15">
      <c r="A100" s="8" t="s">
        <v>488</v>
      </c>
      <c r="B100" s="8" t="s">
        <v>52</v>
      </c>
      <c r="C100" s="8" t="s">
        <v>52</v>
      </c>
      <c r="D100" s="9"/>
      <c r="E100" s="12"/>
      <c r="F100" s="13">
        <f>TRUNC(SUMIF(N98:N99, N97, F98:F99),0)</f>
        <v>2480</v>
      </c>
      <c r="G100" s="12"/>
      <c r="H100" s="13">
        <f>TRUNC(SUMIF(N98:N99, N97, H98:H99),0)</f>
        <v>14044</v>
      </c>
      <c r="I100" s="12"/>
      <c r="J100" s="13">
        <f>TRUNC(SUMIF(N98:N99, N97, J98:J99),0)</f>
        <v>0</v>
      </c>
      <c r="K100" s="12"/>
      <c r="L100" s="13">
        <f>F100+H100+J100</f>
        <v>16524</v>
      </c>
      <c r="M100" s="8" t="s">
        <v>52</v>
      </c>
      <c r="N100" s="2" t="s">
        <v>152</v>
      </c>
      <c r="O100" s="2" t="s">
        <v>152</v>
      </c>
      <c r="P100" s="2" t="s">
        <v>52</v>
      </c>
      <c r="Q100" s="2" t="s">
        <v>52</v>
      </c>
      <c r="R100" s="2" t="s">
        <v>52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</v>
      </c>
      <c r="AX100" s="2" t="s">
        <v>52</v>
      </c>
      <c r="AY100" s="2" t="s">
        <v>52</v>
      </c>
    </row>
    <row r="101" spans="1:51" ht="30" customHeight="1" x14ac:dyDescent="0.15">
      <c r="A101" s="9"/>
      <c r="B101" s="9"/>
      <c r="C101" s="9"/>
      <c r="D101" s="9"/>
      <c r="E101" s="12"/>
      <c r="F101" s="13"/>
      <c r="G101" s="12"/>
      <c r="H101" s="13"/>
      <c r="I101" s="12"/>
      <c r="J101" s="13"/>
      <c r="K101" s="12"/>
      <c r="L101" s="13"/>
      <c r="M101" s="9"/>
    </row>
    <row r="102" spans="1:51" ht="30" customHeight="1" x14ac:dyDescent="0.15">
      <c r="A102" s="24" t="s">
        <v>613</v>
      </c>
      <c r="B102" s="24"/>
      <c r="C102" s="24"/>
      <c r="D102" s="24"/>
      <c r="E102" s="25"/>
      <c r="F102" s="26"/>
      <c r="G102" s="25"/>
      <c r="H102" s="26"/>
      <c r="I102" s="25"/>
      <c r="J102" s="26"/>
      <c r="K102" s="25"/>
      <c r="L102" s="26"/>
      <c r="M102" s="24"/>
      <c r="N102" s="1" t="s">
        <v>384</v>
      </c>
    </row>
    <row r="103" spans="1:51" ht="30" customHeight="1" x14ac:dyDescent="0.15">
      <c r="A103" s="8" t="s">
        <v>497</v>
      </c>
      <c r="B103" s="8" t="s">
        <v>615</v>
      </c>
      <c r="C103" s="8" t="s">
        <v>90</v>
      </c>
      <c r="D103" s="9">
        <v>1</v>
      </c>
      <c r="E103" s="12">
        <f>단가대비표!O36</f>
        <v>2060</v>
      </c>
      <c r="F103" s="13">
        <f>TRUNC(E103*D103,1)</f>
        <v>2060</v>
      </c>
      <c r="G103" s="12">
        <f>단가대비표!P36</f>
        <v>0</v>
      </c>
      <c r="H103" s="13">
        <f>TRUNC(G103*D103,1)</f>
        <v>0</v>
      </c>
      <c r="I103" s="12">
        <f>단가대비표!V36</f>
        <v>0</v>
      </c>
      <c r="J103" s="13">
        <f>TRUNC(I103*D103,1)</f>
        <v>0</v>
      </c>
      <c r="K103" s="12">
        <f>TRUNC(E103+G103+I103,1)</f>
        <v>2060</v>
      </c>
      <c r="L103" s="13">
        <f>TRUNC(F103+H103+J103,1)</f>
        <v>2060</v>
      </c>
      <c r="M103" s="8" t="s">
        <v>52</v>
      </c>
      <c r="N103" s="2" t="s">
        <v>384</v>
      </c>
      <c r="O103" s="2" t="s">
        <v>616</v>
      </c>
      <c r="P103" s="2" t="s">
        <v>60</v>
      </c>
      <c r="Q103" s="2" t="s">
        <v>60</v>
      </c>
      <c r="R103" s="2" t="s">
        <v>61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617</v>
      </c>
      <c r="AX103" s="2" t="s">
        <v>52</v>
      </c>
      <c r="AY103" s="2" t="s">
        <v>52</v>
      </c>
    </row>
    <row r="104" spans="1:51" ht="30" customHeight="1" x14ac:dyDescent="0.15">
      <c r="A104" s="8" t="s">
        <v>273</v>
      </c>
      <c r="B104" s="8" t="s">
        <v>501</v>
      </c>
      <c r="C104" s="8" t="s">
        <v>191</v>
      </c>
      <c r="D104" s="9">
        <v>1</v>
      </c>
      <c r="E104" s="12">
        <f>일위대가목록!E29</f>
        <v>108</v>
      </c>
      <c r="F104" s="13">
        <f>TRUNC(E104*D104,1)</f>
        <v>108</v>
      </c>
      <c r="G104" s="12">
        <f>일위대가목록!F29</f>
        <v>10892</v>
      </c>
      <c r="H104" s="13">
        <f>TRUNC(G104*D104,1)</f>
        <v>10892</v>
      </c>
      <c r="I104" s="12">
        <f>일위대가목록!G29</f>
        <v>0</v>
      </c>
      <c r="J104" s="13">
        <f>TRUNC(I104*D104,1)</f>
        <v>0</v>
      </c>
      <c r="K104" s="12">
        <f>TRUNC(E104+G104+I104,1)</f>
        <v>11000</v>
      </c>
      <c r="L104" s="13">
        <f>TRUNC(F104+H104+J104,1)</f>
        <v>11000</v>
      </c>
      <c r="M104" s="8" t="s">
        <v>52</v>
      </c>
      <c r="N104" s="2" t="s">
        <v>384</v>
      </c>
      <c r="O104" s="2" t="s">
        <v>502</v>
      </c>
      <c r="P104" s="2" t="s">
        <v>61</v>
      </c>
      <c r="Q104" s="2" t="s">
        <v>60</v>
      </c>
      <c r="R104" s="2" t="s">
        <v>60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618</v>
      </c>
      <c r="AX104" s="2" t="s">
        <v>52</v>
      </c>
      <c r="AY104" s="2" t="s">
        <v>52</v>
      </c>
    </row>
    <row r="105" spans="1:51" ht="30" customHeight="1" x14ac:dyDescent="0.15">
      <c r="A105" s="8" t="s">
        <v>488</v>
      </c>
      <c r="B105" s="8" t="s">
        <v>52</v>
      </c>
      <c r="C105" s="8" t="s">
        <v>52</v>
      </c>
      <c r="D105" s="9"/>
      <c r="E105" s="12"/>
      <c r="F105" s="13">
        <f>TRUNC(SUMIF(N103:N104, N102, F103:F104),0)</f>
        <v>2168</v>
      </c>
      <c r="G105" s="12"/>
      <c r="H105" s="13">
        <f>TRUNC(SUMIF(N103:N104, N102, H103:H104),0)</f>
        <v>10892</v>
      </c>
      <c r="I105" s="12"/>
      <c r="J105" s="13">
        <f>TRUNC(SUMIF(N103:N104, N102, J103:J104),0)</f>
        <v>0</v>
      </c>
      <c r="K105" s="12"/>
      <c r="L105" s="13">
        <f>F105+H105+J105</f>
        <v>13060</v>
      </c>
      <c r="M105" s="8" t="s">
        <v>52</v>
      </c>
      <c r="N105" s="2" t="s">
        <v>152</v>
      </c>
      <c r="O105" s="2" t="s">
        <v>152</v>
      </c>
      <c r="P105" s="2" t="s">
        <v>52</v>
      </c>
      <c r="Q105" s="2" t="s">
        <v>52</v>
      </c>
      <c r="R105" s="2" t="s">
        <v>52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52</v>
      </c>
      <c r="AX105" s="2" t="s">
        <v>52</v>
      </c>
      <c r="AY105" s="2" t="s">
        <v>52</v>
      </c>
    </row>
    <row r="106" spans="1:51" ht="30" customHeight="1" x14ac:dyDescent="0.15">
      <c r="A106" s="9"/>
      <c r="B106" s="9"/>
      <c r="C106" s="9"/>
      <c r="D106" s="9"/>
      <c r="E106" s="12"/>
      <c r="F106" s="13"/>
      <c r="G106" s="12"/>
      <c r="H106" s="13"/>
      <c r="I106" s="12"/>
      <c r="J106" s="13"/>
      <c r="K106" s="12"/>
      <c r="L106" s="13"/>
      <c r="M106" s="9"/>
    </row>
    <row r="107" spans="1:51" ht="30" customHeight="1" x14ac:dyDescent="0.15">
      <c r="A107" s="24" t="s">
        <v>619</v>
      </c>
      <c r="B107" s="24"/>
      <c r="C107" s="24"/>
      <c r="D107" s="24"/>
      <c r="E107" s="25"/>
      <c r="F107" s="26"/>
      <c r="G107" s="25"/>
      <c r="H107" s="26"/>
      <c r="I107" s="25"/>
      <c r="J107" s="26"/>
      <c r="K107" s="25"/>
      <c r="L107" s="26"/>
      <c r="M107" s="24"/>
      <c r="N107" s="1" t="s">
        <v>388</v>
      </c>
    </row>
    <row r="108" spans="1:51" ht="30" customHeight="1" x14ac:dyDescent="0.15">
      <c r="A108" s="8" t="s">
        <v>566</v>
      </c>
      <c r="B108" s="8" t="s">
        <v>621</v>
      </c>
      <c r="C108" s="8" t="s">
        <v>90</v>
      </c>
      <c r="D108" s="9">
        <v>1</v>
      </c>
      <c r="E108" s="12">
        <f>단가대비표!O44</f>
        <v>880</v>
      </c>
      <c r="F108" s="13">
        <f>TRUNC(E108*D108,1)</f>
        <v>880</v>
      </c>
      <c r="G108" s="12">
        <f>단가대비표!P44</f>
        <v>0</v>
      </c>
      <c r="H108" s="13">
        <f>TRUNC(G108*D108,1)</f>
        <v>0</v>
      </c>
      <c r="I108" s="12">
        <f>단가대비표!V44</f>
        <v>0</v>
      </c>
      <c r="J108" s="13">
        <f>TRUNC(I108*D108,1)</f>
        <v>0</v>
      </c>
      <c r="K108" s="12">
        <f t="shared" ref="K108:L110" si="11">TRUNC(E108+G108+I108,1)</f>
        <v>880</v>
      </c>
      <c r="L108" s="13">
        <f t="shared" si="11"/>
        <v>880</v>
      </c>
      <c r="M108" s="8" t="s">
        <v>52</v>
      </c>
      <c r="N108" s="2" t="s">
        <v>388</v>
      </c>
      <c r="O108" s="2" t="s">
        <v>622</v>
      </c>
      <c r="P108" s="2" t="s">
        <v>60</v>
      </c>
      <c r="Q108" s="2" t="s">
        <v>60</v>
      </c>
      <c r="R108" s="2" t="s">
        <v>61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623</v>
      </c>
      <c r="AX108" s="2" t="s">
        <v>52</v>
      </c>
      <c r="AY108" s="2" t="s">
        <v>52</v>
      </c>
    </row>
    <row r="109" spans="1:51" ht="30" customHeight="1" x14ac:dyDescent="0.15">
      <c r="A109" s="8" t="s">
        <v>570</v>
      </c>
      <c r="B109" s="8" t="s">
        <v>624</v>
      </c>
      <c r="C109" s="8" t="s">
        <v>108</v>
      </c>
      <c r="D109" s="9">
        <v>1</v>
      </c>
      <c r="E109" s="12">
        <f>단가대비표!O34</f>
        <v>2452</v>
      </c>
      <c r="F109" s="13">
        <f>TRUNC(E109*D109,1)</f>
        <v>2452</v>
      </c>
      <c r="G109" s="12">
        <f>단가대비표!P34</f>
        <v>0</v>
      </c>
      <c r="H109" s="13">
        <f>TRUNC(G109*D109,1)</f>
        <v>0</v>
      </c>
      <c r="I109" s="12">
        <f>단가대비표!V34</f>
        <v>0</v>
      </c>
      <c r="J109" s="13">
        <f>TRUNC(I109*D109,1)</f>
        <v>0</v>
      </c>
      <c r="K109" s="12">
        <f t="shared" si="11"/>
        <v>2452</v>
      </c>
      <c r="L109" s="13">
        <f t="shared" si="11"/>
        <v>2452</v>
      </c>
      <c r="M109" s="8" t="s">
        <v>52</v>
      </c>
      <c r="N109" s="2" t="s">
        <v>388</v>
      </c>
      <c r="O109" s="2" t="s">
        <v>625</v>
      </c>
      <c r="P109" s="2" t="s">
        <v>60</v>
      </c>
      <c r="Q109" s="2" t="s">
        <v>60</v>
      </c>
      <c r="R109" s="2" t="s">
        <v>61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626</v>
      </c>
      <c r="AX109" s="2" t="s">
        <v>52</v>
      </c>
      <c r="AY109" s="2" t="s">
        <v>52</v>
      </c>
    </row>
    <row r="110" spans="1:51" ht="30" customHeight="1" x14ac:dyDescent="0.15">
      <c r="A110" s="8" t="s">
        <v>574</v>
      </c>
      <c r="B110" s="8" t="s">
        <v>627</v>
      </c>
      <c r="C110" s="8" t="s">
        <v>90</v>
      </c>
      <c r="D110" s="9">
        <v>1</v>
      </c>
      <c r="E110" s="12">
        <f>단가대비표!O41</f>
        <v>274</v>
      </c>
      <c r="F110" s="13">
        <f>TRUNC(E110*D110,1)</f>
        <v>274</v>
      </c>
      <c r="G110" s="12">
        <f>단가대비표!P41</f>
        <v>0</v>
      </c>
      <c r="H110" s="13">
        <f>TRUNC(G110*D110,1)</f>
        <v>0</v>
      </c>
      <c r="I110" s="12">
        <f>단가대비표!V41</f>
        <v>0</v>
      </c>
      <c r="J110" s="13">
        <f>TRUNC(I110*D110,1)</f>
        <v>0</v>
      </c>
      <c r="K110" s="12">
        <f t="shared" si="11"/>
        <v>274</v>
      </c>
      <c r="L110" s="13">
        <f t="shared" si="11"/>
        <v>274</v>
      </c>
      <c r="M110" s="8" t="s">
        <v>52</v>
      </c>
      <c r="N110" s="2" t="s">
        <v>388</v>
      </c>
      <c r="O110" s="2" t="s">
        <v>628</v>
      </c>
      <c r="P110" s="2" t="s">
        <v>60</v>
      </c>
      <c r="Q110" s="2" t="s">
        <v>60</v>
      </c>
      <c r="R110" s="2" t="s">
        <v>61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629</v>
      </c>
      <c r="AX110" s="2" t="s">
        <v>52</v>
      </c>
      <c r="AY110" s="2" t="s">
        <v>52</v>
      </c>
    </row>
    <row r="111" spans="1:51" ht="30" customHeight="1" x14ac:dyDescent="0.15">
      <c r="A111" s="8" t="s">
        <v>488</v>
      </c>
      <c r="B111" s="8" t="s">
        <v>52</v>
      </c>
      <c r="C111" s="8" t="s">
        <v>52</v>
      </c>
      <c r="D111" s="9"/>
      <c r="E111" s="12"/>
      <c r="F111" s="13">
        <f>TRUNC(SUMIF(N108:N110, N107, F108:F110),0)</f>
        <v>3606</v>
      </c>
      <c r="G111" s="12"/>
      <c r="H111" s="13">
        <f>TRUNC(SUMIF(N108:N110, N107, H108:H110),0)</f>
        <v>0</v>
      </c>
      <c r="I111" s="12"/>
      <c r="J111" s="13">
        <f>TRUNC(SUMIF(N108:N110, N107, J108:J110),0)</f>
        <v>0</v>
      </c>
      <c r="K111" s="12"/>
      <c r="L111" s="13">
        <f>F111+H111+J111</f>
        <v>3606</v>
      </c>
      <c r="M111" s="8" t="s">
        <v>52</v>
      </c>
      <c r="N111" s="2" t="s">
        <v>152</v>
      </c>
      <c r="O111" s="2" t="s">
        <v>152</v>
      </c>
      <c r="P111" s="2" t="s">
        <v>52</v>
      </c>
      <c r="Q111" s="2" t="s">
        <v>52</v>
      </c>
      <c r="R111" s="2" t="s">
        <v>52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</v>
      </c>
      <c r="AX111" s="2" t="s">
        <v>52</v>
      </c>
      <c r="AY111" s="2" t="s">
        <v>52</v>
      </c>
    </row>
    <row r="112" spans="1:51" ht="30" customHeight="1" x14ac:dyDescent="0.15">
      <c r="A112" s="9"/>
      <c r="B112" s="9"/>
      <c r="C112" s="9"/>
      <c r="D112" s="9"/>
      <c r="E112" s="12"/>
      <c r="F112" s="13"/>
      <c r="G112" s="12"/>
      <c r="H112" s="13"/>
      <c r="I112" s="12"/>
      <c r="J112" s="13"/>
      <c r="K112" s="12"/>
      <c r="L112" s="13"/>
      <c r="M112" s="9"/>
    </row>
    <row r="113" spans="1:51" ht="30" customHeight="1" x14ac:dyDescent="0.15">
      <c r="A113" s="24" t="s">
        <v>630</v>
      </c>
      <c r="B113" s="24"/>
      <c r="C113" s="24"/>
      <c r="D113" s="24"/>
      <c r="E113" s="25"/>
      <c r="F113" s="26"/>
      <c r="G113" s="25"/>
      <c r="H113" s="26"/>
      <c r="I113" s="25"/>
      <c r="J113" s="26"/>
      <c r="K113" s="25"/>
      <c r="L113" s="26"/>
      <c r="M113" s="24"/>
      <c r="N113" s="1" t="s">
        <v>391</v>
      </c>
    </row>
    <row r="114" spans="1:51" ht="30" customHeight="1" x14ac:dyDescent="0.15">
      <c r="A114" s="8" t="s">
        <v>566</v>
      </c>
      <c r="B114" s="8" t="s">
        <v>632</v>
      </c>
      <c r="C114" s="8" t="s">
        <v>90</v>
      </c>
      <c r="D114" s="9">
        <v>1</v>
      </c>
      <c r="E114" s="12">
        <f>단가대비표!O43</f>
        <v>680</v>
      </c>
      <c r="F114" s="13">
        <f>TRUNC(E114*D114,1)</f>
        <v>680</v>
      </c>
      <c r="G114" s="12">
        <f>단가대비표!P43</f>
        <v>0</v>
      </c>
      <c r="H114" s="13">
        <f>TRUNC(G114*D114,1)</f>
        <v>0</v>
      </c>
      <c r="I114" s="12">
        <f>단가대비표!V43</f>
        <v>0</v>
      </c>
      <c r="J114" s="13">
        <f>TRUNC(I114*D114,1)</f>
        <v>0</v>
      </c>
      <c r="K114" s="12">
        <f t="shared" ref="K114:L116" si="12">TRUNC(E114+G114+I114,1)</f>
        <v>680</v>
      </c>
      <c r="L114" s="13">
        <f t="shared" si="12"/>
        <v>680</v>
      </c>
      <c r="M114" s="8" t="s">
        <v>52</v>
      </c>
      <c r="N114" s="2" t="s">
        <v>391</v>
      </c>
      <c r="O114" s="2" t="s">
        <v>633</v>
      </c>
      <c r="P114" s="2" t="s">
        <v>60</v>
      </c>
      <c r="Q114" s="2" t="s">
        <v>60</v>
      </c>
      <c r="R114" s="2" t="s">
        <v>61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634</v>
      </c>
      <c r="AX114" s="2" t="s">
        <v>52</v>
      </c>
      <c r="AY114" s="2" t="s">
        <v>52</v>
      </c>
    </row>
    <row r="115" spans="1:51" ht="30" customHeight="1" x14ac:dyDescent="0.15">
      <c r="A115" s="8" t="s">
        <v>570</v>
      </c>
      <c r="B115" s="8" t="s">
        <v>571</v>
      </c>
      <c r="C115" s="8" t="s">
        <v>90</v>
      </c>
      <c r="D115" s="9">
        <v>1</v>
      </c>
      <c r="E115" s="12">
        <f>단가대비표!O33</f>
        <v>520</v>
      </c>
      <c r="F115" s="13">
        <f>TRUNC(E115*D115,1)</f>
        <v>520</v>
      </c>
      <c r="G115" s="12">
        <f>단가대비표!P33</f>
        <v>0</v>
      </c>
      <c r="H115" s="13">
        <f>TRUNC(G115*D115,1)</f>
        <v>0</v>
      </c>
      <c r="I115" s="12">
        <f>단가대비표!V33</f>
        <v>0</v>
      </c>
      <c r="J115" s="13">
        <f>TRUNC(I115*D115,1)</f>
        <v>0</v>
      </c>
      <c r="K115" s="12">
        <f t="shared" si="12"/>
        <v>520</v>
      </c>
      <c r="L115" s="13">
        <f t="shared" si="12"/>
        <v>520</v>
      </c>
      <c r="M115" s="8" t="s">
        <v>52</v>
      </c>
      <c r="N115" s="2" t="s">
        <v>391</v>
      </c>
      <c r="O115" s="2" t="s">
        <v>572</v>
      </c>
      <c r="P115" s="2" t="s">
        <v>60</v>
      </c>
      <c r="Q115" s="2" t="s">
        <v>60</v>
      </c>
      <c r="R115" s="2" t="s">
        <v>61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635</v>
      </c>
      <c r="AX115" s="2" t="s">
        <v>52</v>
      </c>
      <c r="AY115" s="2" t="s">
        <v>52</v>
      </c>
    </row>
    <row r="116" spans="1:51" ht="30" customHeight="1" x14ac:dyDescent="0.15">
      <c r="A116" s="8" t="s">
        <v>574</v>
      </c>
      <c r="B116" s="8" t="s">
        <v>575</v>
      </c>
      <c r="C116" s="8" t="s">
        <v>90</v>
      </c>
      <c r="D116" s="9">
        <v>1</v>
      </c>
      <c r="E116" s="12">
        <f>단가대비표!O40</f>
        <v>274</v>
      </c>
      <c r="F116" s="13">
        <f>TRUNC(E116*D116,1)</f>
        <v>274</v>
      </c>
      <c r="G116" s="12">
        <f>단가대비표!P40</f>
        <v>0</v>
      </c>
      <c r="H116" s="13">
        <f>TRUNC(G116*D116,1)</f>
        <v>0</v>
      </c>
      <c r="I116" s="12">
        <f>단가대비표!V40</f>
        <v>0</v>
      </c>
      <c r="J116" s="13">
        <f>TRUNC(I116*D116,1)</f>
        <v>0</v>
      </c>
      <c r="K116" s="12">
        <f t="shared" si="12"/>
        <v>274</v>
      </c>
      <c r="L116" s="13">
        <f t="shared" si="12"/>
        <v>274</v>
      </c>
      <c r="M116" s="8" t="s">
        <v>52</v>
      </c>
      <c r="N116" s="2" t="s">
        <v>391</v>
      </c>
      <c r="O116" s="2" t="s">
        <v>576</v>
      </c>
      <c r="P116" s="2" t="s">
        <v>60</v>
      </c>
      <c r="Q116" s="2" t="s">
        <v>60</v>
      </c>
      <c r="R116" s="2" t="s">
        <v>61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636</v>
      </c>
      <c r="AX116" s="2" t="s">
        <v>52</v>
      </c>
      <c r="AY116" s="2" t="s">
        <v>52</v>
      </c>
    </row>
    <row r="117" spans="1:51" ht="30" customHeight="1" x14ac:dyDescent="0.15">
      <c r="A117" s="8" t="s">
        <v>488</v>
      </c>
      <c r="B117" s="8" t="s">
        <v>52</v>
      </c>
      <c r="C117" s="8" t="s">
        <v>52</v>
      </c>
      <c r="D117" s="9"/>
      <c r="E117" s="12"/>
      <c r="F117" s="13">
        <f>TRUNC(SUMIF(N114:N116, N113, F114:F116),0)</f>
        <v>1474</v>
      </c>
      <c r="G117" s="12"/>
      <c r="H117" s="13">
        <f>TRUNC(SUMIF(N114:N116, N113, H114:H116),0)</f>
        <v>0</v>
      </c>
      <c r="I117" s="12"/>
      <c r="J117" s="13">
        <f>TRUNC(SUMIF(N114:N116, N113, J114:J116),0)</f>
        <v>0</v>
      </c>
      <c r="K117" s="12"/>
      <c r="L117" s="13">
        <f>F117+H117+J117</f>
        <v>1474</v>
      </c>
      <c r="M117" s="8" t="s">
        <v>52</v>
      </c>
      <c r="N117" s="2" t="s">
        <v>152</v>
      </c>
      <c r="O117" s="2" t="s">
        <v>152</v>
      </c>
      <c r="P117" s="2" t="s">
        <v>52</v>
      </c>
      <c r="Q117" s="2" t="s">
        <v>52</v>
      </c>
      <c r="R117" s="2" t="s">
        <v>52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52</v>
      </c>
      <c r="AX117" s="2" t="s">
        <v>52</v>
      </c>
      <c r="AY117" s="2" t="s">
        <v>52</v>
      </c>
    </row>
    <row r="118" spans="1:51" ht="30" customHeight="1" x14ac:dyDescent="0.15">
      <c r="A118" s="9"/>
      <c r="B118" s="9"/>
      <c r="C118" s="9"/>
      <c r="D118" s="9"/>
      <c r="E118" s="12"/>
      <c r="F118" s="13"/>
      <c r="G118" s="12"/>
      <c r="H118" s="13"/>
      <c r="I118" s="12"/>
      <c r="J118" s="13"/>
      <c r="K118" s="12"/>
      <c r="L118" s="13"/>
      <c r="M118" s="9"/>
    </row>
    <row r="119" spans="1:51" ht="30" customHeight="1" x14ac:dyDescent="0.15">
      <c r="A119" s="24" t="s">
        <v>637</v>
      </c>
      <c r="B119" s="24"/>
      <c r="C119" s="24"/>
      <c r="D119" s="24"/>
      <c r="E119" s="25"/>
      <c r="F119" s="26"/>
      <c r="G119" s="25"/>
      <c r="H119" s="26"/>
      <c r="I119" s="25"/>
      <c r="J119" s="26"/>
      <c r="K119" s="25"/>
      <c r="L119" s="26"/>
      <c r="M119" s="24"/>
      <c r="N119" s="1" t="s">
        <v>394</v>
      </c>
    </row>
    <row r="120" spans="1:51" ht="30" customHeight="1" x14ac:dyDescent="0.15">
      <c r="A120" s="8" t="s">
        <v>566</v>
      </c>
      <c r="B120" s="8" t="s">
        <v>639</v>
      </c>
      <c r="C120" s="8" t="s">
        <v>90</v>
      </c>
      <c r="D120" s="9">
        <v>1</v>
      </c>
      <c r="E120" s="12">
        <f>단가대비표!O42</f>
        <v>460</v>
      </c>
      <c r="F120" s="13">
        <f>TRUNC(E120*D120,1)</f>
        <v>460</v>
      </c>
      <c r="G120" s="12">
        <f>단가대비표!P42</f>
        <v>0</v>
      </c>
      <c r="H120" s="13">
        <f>TRUNC(G120*D120,1)</f>
        <v>0</v>
      </c>
      <c r="I120" s="12">
        <f>단가대비표!V42</f>
        <v>0</v>
      </c>
      <c r="J120" s="13">
        <f>TRUNC(I120*D120,1)</f>
        <v>0</v>
      </c>
      <c r="K120" s="12">
        <f t="shared" ref="K120:L122" si="13">TRUNC(E120+G120+I120,1)</f>
        <v>460</v>
      </c>
      <c r="L120" s="13">
        <f t="shared" si="13"/>
        <v>460</v>
      </c>
      <c r="M120" s="8" t="s">
        <v>52</v>
      </c>
      <c r="N120" s="2" t="s">
        <v>394</v>
      </c>
      <c r="O120" s="2" t="s">
        <v>640</v>
      </c>
      <c r="P120" s="2" t="s">
        <v>60</v>
      </c>
      <c r="Q120" s="2" t="s">
        <v>60</v>
      </c>
      <c r="R120" s="2" t="s">
        <v>61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641</v>
      </c>
      <c r="AX120" s="2" t="s">
        <v>52</v>
      </c>
      <c r="AY120" s="2" t="s">
        <v>52</v>
      </c>
    </row>
    <row r="121" spans="1:51" ht="30" customHeight="1" x14ac:dyDescent="0.15">
      <c r="A121" s="8" t="s">
        <v>570</v>
      </c>
      <c r="B121" s="8" t="s">
        <v>571</v>
      </c>
      <c r="C121" s="8" t="s">
        <v>90</v>
      </c>
      <c r="D121" s="9">
        <v>1</v>
      </c>
      <c r="E121" s="12">
        <f>단가대비표!O33</f>
        <v>520</v>
      </c>
      <c r="F121" s="13">
        <f>TRUNC(E121*D121,1)</f>
        <v>520</v>
      </c>
      <c r="G121" s="12">
        <f>단가대비표!P33</f>
        <v>0</v>
      </c>
      <c r="H121" s="13">
        <f>TRUNC(G121*D121,1)</f>
        <v>0</v>
      </c>
      <c r="I121" s="12">
        <f>단가대비표!V33</f>
        <v>0</v>
      </c>
      <c r="J121" s="13">
        <f>TRUNC(I121*D121,1)</f>
        <v>0</v>
      </c>
      <c r="K121" s="12">
        <f t="shared" si="13"/>
        <v>520</v>
      </c>
      <c r="L121" s="13">
        <f t="shared" si="13"/>
        <v>520</v>
      </c>
      <c r="M121" s="8" t="s">
        <v>52</v>
      </c>
      <c r="N121" s="2" t="s">
        <v>394</v>
      </c>
      <c r="O121" s="2" t="s">
        <v>572</v>
      </c>
      <c r="P121" s="2" t="s">
        <v>60</v>
      </c>
      <c r="Q121" s="2" t="s">
        <v>60</v>
      </c>
      <c r="R121" s="2" t="s">
        <v>61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642</v>
      </c>
      <c r="AX121" s="2" t="s">
        <v>52</v>
      </c>
      <c r="AY121" s="2" t="s">
        <v>52</v>
      </c>
    </row>
    <row r="122" spans="1:51" ht="30" customHeight="1" x14ac:dyDescent="0.15">
      <c r="A122" s="8" t="s">
        <v>574</v>
      </c>
      <c r="B122" s="8" t="s">
        <v>575</v>
      </c>
      <c r="C122" s="8" t="s">
        <v>90</v>
      </c>
      <c r="D122" s="9">
        <v>1</v>
      </c>
      <c r="E122" s="12">
        <f>단가대비표!O40</f>
        <v>274</v>
      </c>
      <c r="F122" s="13">
        <f>TRUNC(E122*D122,1)</f>
        <v>274</v>
      </c>
      <c r="G122" s="12">
        <f>단가대비표!P40</f>
        <v>0</v>
      </c>
      <c r="H122" s="13">
        <f>TRUNC(G122*D122,1)</f>
        <v>0</v>
      </c>
      <c r="I122" s="12">
        <f>단가대비표!V40</f>
        <v>0</v>
      </c>
      <c r="J122" s="13">
        <f>TRUNC(I122*D122,1)</f>
        <v>0</v>
      </c>
      <c r="K122" s="12">
        <f t="shared" si="13"/>
        <v>274</v>
      </c>
      <c r="L122" s="13">
        <f t="shared" si="13"/>
        <v>274</v>
      </c>
      <c r="M122" s="8" t="s">
        <v>52</v>
      </c>
      <c r="N122" s="2" t="s">
        <v>394</v>
      </c>
      <c r="O122" s="2" t="s">
        <v>576</v>
      </c>
      <c r="P122" s="2" t="s">
        <v>60</v>
      </c>
      <c r="Q122" s="2" t="s">
        <v>60</v>
      </c>
      <c r="R122" s="2" t="s">
        <v>61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643</v>
      </c>
      <c r="AX122" s="2" t="s">
        <v>52</v>
      </c>
      <c r="AY122" s="2" t="s">
        <v>52</v>
      </c>
    </row>
    <row r="123" spans="1:51" ht="30" customHeight="1" x14ac:dyDescent="0.15">
      <c r="A123" s="8" t="s">
        <v>488</v>
      </c>
      <c r="B123" s="8" t="s">
        <v>52</v>
      </c>
      <c r="C123" s="8" t="s">
        <v>52</v>
      </c>
      <c r="D123" s="9"/>
      <c r="E123" s="12"/>
      <c r="F123" s="13">
        <f>TRUNC(SUMIF(N120:N122, N119, F120:F122),0)</f>
        <v>1254</v>
      </c>
      <c r="G123" s="12"/>
      <c r="H123" s="13">
        <f>TRUNC(SUMIF(N120:N122, N119, H120:H122),0)</f>
        <v>0</v>
      </c>
      <c r="I123" s="12"/>
      <c r="J123" s="13">
        <f>TRUNC(SUMIF(N120:N122, N119, J120:J122),0)</f>
        <v>0</v>
      </c>
      <c r="K123" s="12"/>
      <c r="L123" s="13">
        <f>F123+H123+J123</f>
        <v>1254</v>
      </c>
      <c r="M123" s="8" t="s">
        <v>52</v>
      </c>
      <c r="N123" s="2" t="s">
        <v>152</v>
      </c>
      <c r="O123" s="2" t="s">
        <v>152</v>
      </c>
      <c r="P123" s="2" t="s">
        <v>52</v>
      </c>
      <c r="Q123" s="2" t="s">
        <v>52</v>
      </c>
      <c r="R123" s="2" t="s">
        <v>52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52</v>
      </c>
      <c r="AX123" s="2" t="s">
        <v>52</v>
      </c>
      <c r="AY123" s="2" t="s">
        <v>52</v>
      </c>
    </row>
    <row r="124" spans="1:51" ht="30" customHeight="1" x14ac:dyDescent="0.15">
      <c r="A124" s="9"/>
      <c r="B124" s="9"/>
      <c r="C124" s="9"/>
      <c r="D124" s="9"/>
      <c r="E124" s="12"/>
      <c r="F124" s="13"/>
      <c r="G124" s="12"/>
      <c r="H124" s="13"/>
      <c r="I124" s="12"/>
      <c r="J124" s="13"/>
      <c r="K124" s="12"/>
      <c r="L124" s="13"/>
      <c r="M124" s="9"/>
    </row>
    <row r="125" spans="1:51" ht="30" customHeight="1" x14ac:dyDescent="0.15">
      <c r="A125" s="24" t="s">
        <v>644</v>
      </c>
      <c r="B125" s="24"/>
      <c r="C125" s="24"/>
      <c r="D125" s="24"/>
      <c r="E125" s="25"/>
      <c r="F125" s="26"/>
      <c r="G125" s="25"/>
      <c r="H125" s="26"/>
      <c r="I125" s="25"/>
      <c r="J125" s="26"/>
      <c r="K125" s="25"/>
      <c r="L125" s="26"/>
      <c r="M125" s="24"/>
      <c r="N125" s="1" t="s">
        <v>420</v>
      </c>
    </row>
    <row r="126" spans="1:51" ht="30" customHeight="1" x14ac:dyDescent="0.15">
      <c r="A126" s="8" t="s">
        <v>646</v>
      </c>
      <c r="B126" s="8" t="s">
        <v>647</v>
      </c>
      <c r="C126" s="8" t="s">
        <v>90</v>
      </c>
      <c r="D126" s="9">
        <v>1</v>
      </c>
      <c r="E126" s="12">
        <f>단가대비표!O39</f>
        <v>1110</v>
      </c>
      <c r="F126" s="13">
        <f>TRUNC(E126*D126,1)</f>
        <v>1110</v>
      </c>
      <c r="G126" s="12">
        <f>단가대비표!P39</f>
        <v>0</v>
      </c>
      <c r="H126" s="13">
        <f>TRUNC(G126*D126,1)</f>
        <v>0</v>
      </c>
      <c r="I126" s="12">
        <f>단가대비표!V39</f>
        <v>0</v>
      </c>
      <c r="J126" s="13">
        <f>TRUNC(I126*D126,1)</f>
        <v>0</v>
      </c>
      <c r="K126" s="12">
        <f>TRUNC(E126+G126+I126,1)</f>
        <v>1110</v>
      </c>
      <c r="L126" s="13">
        <f>TRUNC(F126+H126+J126,1)</f>
        <v>1110</v>
      </c>
      <c r="M126" s="8" t="s">
        <v>52</v>
      </c>
      <c r="N126" s="2" t="s">
        <v>420</v>
      </c>
      <c r="O126" s="2" t="s">
        <v>648</v>
      </c>
      <c r="P126" s="2" t="s">
        <v>60</v>
      </c>
      <c r="Q126" s="2" t="s">
        <v>60</v>
      </c>
      <c r="R126" s="2" t="s">
        <v>61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649</v>
      </c>
      <c r="AX126" s="2" t="s">
        <v>52</v>
      </c>
      <c r="AY126" s="2" t="s">
        <v>52</v>
      </c>
    </row>
    <row r="127" spans="1:51" ht="30" customHeight="1" x14ac:dyDescent="0.15">
      <c r="A127" s="8" t="s">
        <v>650</v>
      </c>
      <c r="B127" s="8" t="s">
        <v>604</v>
      </c>
      <c r="C127" s="8" t="s">
        <v>191</v>
      </c>
      <c r="D127" s="9">
        <v>1</v>
      </c>
      <c r="E127" s="12">
        <f>일위대가목록!E31</f>
        <v>152</v>
      </c>
      <c r="F127" s="13">
        <f>TRUNC(E127*D127,1)</f>
        <v>152</v>
      </c>
      <c r="G127" s="12">
        <f>일위대가목록!F31</f>
        <v>15224</v>
      </c>
      <c r="H127" s="13">
        <f>TRUNC(G127*D127,1)</f>
        <v>15224</v>
      </c>
      <c r="I127" s="12">
        <f>일위대가목록!G31</f>
        <v>0</v>
      </c>
      <c r="J127" s="13">
        <f>TRUNC(I127*D127,1)</f>
        <v>0</v>
      </c>
      <c r="K127" s="12">
        <f>TRUNC(E127+G127+I127,1)</f>
        <v>15376</v>
      </c>
      <c r="L127" s="13">
        <f>TRUNC(F127+H127+J127,1)</f>
        <v>15376</v>
      </c>
      <c r="M127" s="8" t="s">
        <v>52</v>
      </c>
      <c r="N127" s="2" t="s">
        <v>420</v>
      </c>
      <c r="O127" s="2" t="s">
        <v>651</v>
      </c>
      <c r="P127" s="2" t="s">
        <v>61</v>
      </c>
      <c r="Q127" s="2" t="s">
        <v>60</v>
      </c>
      <c r="R127" s="2" t="s">
        <v>60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652</v>
      </c>
      <c r="AX127" s="2" t="s">
        <v>52</v>
      </c>
      <c r="AY127" s="2" t="s">
        <v>52</v>
      </c>
    </row>
    <row r="128" spans="1:51" ht="30" customHeight="1" x14ac:dyDescent="0.15">
      <c r="A128" s="8" t="s">
        <v>488</v>
      </c>
      <c r="B128" s="8" t="s">
        <v>52</v>
      </c>
      <c r="C128" s="8" t="s">
        <v>52</v>
      </c>
      <c r="D128" s="9"/>
      <c r="E128" s="12"/>
      <c r="F128" s="13">
        <f>TRUNC(SUMIF(N126:N127, N125, F126:F127),0)</f>
        <v>1262</v>
      </c>
      <c r="G128" s="12"/>
      <c r="H128" s="13">
        <f>TRUNC(SUMIF(N126:N127, N125, H126:H127),0)</f>
        <v>15224</v>
      </c>
      <c r="I128" s="12"/>
      <c r="J128" s="13">
        <f>TRUNC(SUMIF(N126:N127, N125, J126:J127),0)</f>
        <v>0</v>
      </c>
      <c r="K128" s="12"/>
      <c r="L128" s="13">
        <f>F128+H128+J128</f>
        <v>16486</v>
      </c>
      <c r="M128" s="8" t="s">
        <v>52</v>
      </c>
      <c r="N128" s="2" t="s">
        <v>152</v>
      </c>
      <c r="O128" s="2" t="s">
        <v>152</v>
      </c>
      <c r="P128" s="2" t="s">
        <v>52</v>
      </c>
      <c r="Q128" s="2" t="s">
        <v>52</v>
      </c>
      <c r="R128" s="2" t="s">
        <v>52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52</v>
      </c>
      <c r="AX128" s="2" t="s">
        <v>52</v>
      </c>
      <c r="AY128" s="2" t="s">
        <v>52</v>
      </c>
    </row>
    <row r="129" spans="1:51" ht="30" customHeight="1" x14ac:dyDescent="0.15">
      <c r="A129" s="9"/>
      <c r="B129" s="9"/>
      <c r="C129" s="9"/>
      <c r="D129" s="9"/>
      <c r="E129" s="12"/>
      <c r="F129" s="13"/>
      <c r="G129" s="12"/>
      <c r="H129" s="13"/>
      <c r="I129" s="12"/>
      <c r="J129" s="13"/>
      <c r="K129" s="12"/>
      <c r="L129" s="13"/>
      <c r="M129" s="9"/>
    </row>
    <row r="130" spans="1:51" ht="30" customHeight="1" x14ac:dyDescent="0.15">
      <c r="A130" s="24" t="s">
        <v>653</v>
      </c>
      <c r="B130" s="24"/>
      <c r="C130" s="24"/>
      <c r="D130" s="24"/>
      <c r="E130" s="25"/>
      <c r="F130" s="26"/>
      <c r="G130" s="25"/>
      <c r="H130" s="26"/>
      <c r="I130" s="25"/>
      <c r="J130" s="26"/>
      <c r="K130" s="25"/>
      <c r="L130" s="26"/>
      <c r="M130" s="24"/>
      <c r="N130" s="1" t="s">
        <v>431</v>
      </c>
    </row>
    <row r="131" spans="1:51" ht="30" customHeight="1" x14ac:dyDescent="0.15">
      <c r="A131" s="8" t="s">
        <v>428</v>
      </c>
      <c r="B131" s="8" t="s">
        <v>429</v>
      </c>
      <c r="C131" s="8" t="s">
        <v>655</v>
      </c>
      <c r="D131" s="9">
        <v>1</v>
      </c>
      <c r="E131" s="12">
        <f>단가대비표!O25</f>
        <v>21000</v>
      </c>
      <c r="F131" s="13">
        <f>TRUNC(E131*D131,1)</f>
        <v>21000</v>
      </c>
      <c r="G131" s="12">
        <f>단가대비표!P25</f>
        <v>0</v>
      </c>
      <c r="H131" s="13">
        <f>TRUNC(G131*D131,1)</f>
        <v>0</v>
      </c>
      <c r="I131" s="12">
        <f>단가대비표!V25</f>
        <v>0</v>
      </c>
      <c r="J131" s="13">
        <f>TRUNC(I131*D131,1)</f>
        <v>0</v>
      </c>
      <c r="K131" s="12">
        <f t="shared" ref="K131:L133" si="14">TRUNC(E131+G131+I131,1)</f>
        <v>21000</v>
      </c>
      <c r="L131" s="13">
        <f t="shared" si="14"/>
        <v>21000</v>
      </c>
      <c r="M131" s="8" t="s">
        <v>52</v>
      </c>
      <c r="N131" s="2" t="s">
        <v>431</v>
      </c>
      <c r="O131" s="2" t="s">
        <v>656</v>
      </c>
      <c r="P131" s="2" t="s">
        <v>60</v>
      </c>
      <c r="Q131" s="2" t="s">
        <v>60</v>
      </c>
      <c r="R131" s="2" t="s">
        <v>61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657</v>
      </c>
      <c r="AX131" s="2" t="s">
        <v>52</v>
      </c>
      <c r="AY131" s="2" t="s">
        <v>52</v>
      </c>
    </row>
    <row r="132" spans="1:51" ht="30" customHeight="1" x14ac:dyDescent="0.15">
      <c r="A132" s="8" t="s">
        <v>658</v>
      </c>
      <c r="B132" s="8" t="s">
        <v>134</v>
      </c>
      <c r="C132" s="8" t="s">
        <v>130</v>
      </c>
      <c r="D132" s="9">
        <v>3.4000000000000002E-2</v>
      </c>
      <c r="E132" s="12">
        <f>단가대비표!O119</f>
        <v>0</v>
      </c>
      <c r="F132" s="13">
        <f>TRUNC(E132*D132,1)</f>
        <v>0</v>
      </c>
      <c r="G132" s="12">
        <f>단가대비표!P119</f>
        <v>233369</v>
      </c>
      <c r="H132" s="13">
        <f>TRUNC(G132*D132,1)</f>
        <v>7934.5</v>
      </c>
      <c r="I132" s="12">
        <f>단가대비표!V119</f>
        <v>0</v>
      </c>
      <c r="J132" s="13">
        <f>TRUNC(I132*D132,1)</f>
        <v>0</v>
      </c>
      <c r="K132" s="12">
        <f t="shared" si="14"/>
        <v>233369</v>
      </c>
      <c r="L132" s="13">
        <f t="shared" si="14"/>
        <v>7934.5</v>
      </c>
      <c r="M132" s="8" t="s">
        <v>52</v>
      </c>
      <c r="N132" s="2" t="s">
        <v>431</v>
      </c>
      <c r="O132" s="2" t="s">
        <v>659</v>
      </c>
      <c r="P132" s="2" t="s">
        <v>60</v>
      </c>
      <c r="Q132" s="2" t="s">
        <v>60</v>
      </c>
      <c r="R132" s="2" t="s">
        <v>61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660</v>
      </c>
      <c r="AX132" s="2" t="s">
        <v>52</v>
      </c>
      <c r="AY132" s="2" t="s">
        <v>52</v>
      </c>
    </row>
    <row r="133" spans="1:51" ht="30" customHeight="1" x14ac:dyDescent="0.15">
      <c r="A133" s="8" t="s">
        <v>128</v>
      </c>
      <c r="B133" s="8" t="s">
        <v>129</v>
      </c>
      <c r="C133" s="8" t="s">
        <v>130</v>
      </c>
      <c r="D133" s="9">
        <v>3.4000000000000002E-2</v>
      </c>
      <c r="E133" s="12">
        <f>단가대비표!O109</f>
        <v>0</v>
      </c>
      <c r="F133" s="13">
        <f>TRUNC(E133*D133,1)</f>
        <v>0</v>
      </c>
      <c r="G133" s="12">
        <f>단가대비표!P109</f>
        <v>130264</v>
      </c>
      <c r="H133" s="13">
        <f>TRUNC(G133*D133,1)</f>
        <v>4428.8999999999996</v>
      </c>
      <c r="I133" s="12">
        <f>단가대비표!V109</f>
        <v>0</v>
      </c>
      <c r="J133" s="13">
        <f>TRUNC(I133*D133,1)</f>
        <v>0</v>
      </c>
      <c r="K133" s="12">
        <f t="shared" si="14"/>
        <v>130264</v>
      </c>
      <c r="L133" s="13">
        <f t="shared" si="14"/>
        <v>4428.8999999999996</v>
      </c>
      <c r="M133" s="8" t="s">
        <v>52</v>
      </c>
      <c r="N133" s="2" t="s">
        <v>431</v>
      </c>
      <c r="O133" s="2" t="s">
        <v>131</v>
      </c>
      <c r="P133" s="2" t="s">
        <v>60</v>
      </c>
      <c r="Q133" s="2" t="s">
        <v>60</v>
      </c>
      <c r="R133" s="2" t="s">
        <v>61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661</v>
      </c>
      <c r="AX133" s="2" t="s">
        <v>52</v>
      </c>
      <c r="AY133" s="2" t="s">
        <v>52</v>
      </c>
    </row>
    <row r="134" spans="1:51" ht="30" customHeight="1" x14ac:dyDescent="0.15">
      <c r="A134" s="8" t="s">
        <v>488</v>
      </c>
      <c r="B134" s="8" t="s">
        <v>52</v>
      </c>
      <c r="C134" s="8" t="s">
        <v>52</v>
      </c>
      <c r="D134" s="9"/>
      <c r="E134" s="12"/>
      <c r="F134" s="13">
        <f>TRUNC(SUMIF(N131:N133, N130, F131:F133),0)</f>
        <v>21000</v>
      </c>
      <c r="G134" s="12"/>
      <c r="H134" s="13">
        <f>TRUNC(SUMIF(N131:N133, N130, H131:H133),0)</f>
        <v>12363</v>
      </c>
      <c r="I134" s="12"/>
      <c r="J134" s="13">
        <f>TRUNC(SUMIF(N131:N133, N130, J131:J133),0)</f>
        <v>0</v>
      </c>
      <c r="K134" s="12"/>
      <c r="L134" s="13">
        <f>F134+H134+J134</f>
        <v>33363</v>
      </c>
      <c r="M134" s="8" t="s">
        <v>52</v>
      </c>
      <c r="N134" s="2" t="s">
        <v>152</v>
      </c>
      <c r="O134" s="2" t="s">
        <v>152</v>
      </c>
      <c r="P134" s="2" t="s">
        <v>52</v>
      </c>
      <c r="Q134" s="2" t="s">
        <v>52</v>
      </c>
      <c r="R134" s="2" t="s">
        <v>52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52</v>
      </c>
      <c r="AX134" s="2" t="s">
        <v>52</v>
      </c>
      <c r="AY134" s="2" t="s">
        <v>52</v>
      </c>
    </row>
    <row r="135" spans="1:51" ht="30" customHeight="1" x14ac:dyDescent="0.15">
      <c r="A135" s="9"/>
      <c r="B135" s="9"/>
      <c r="C135" s="9"/>
      <c r="D135" s="9"/>
      <c r="E135" s="12"/>
      <c r="F135" s="13"/>
      <c r="G135" s="12"/>
      <c r="H135" s="13"/>
      <c r="I135" s="12"/>
      <c r="J135" s="13"/>
      <c r="K135" s="12"/>
      <c r="L135" s="13"/>
      <c r="M135" s="9"/>
    </row>
    <row r="136" spans="1:51" ht="30" customHeight="1" x14ac:dyDescent="0.15">
      <c r="A136" s="24" t="s">
        <v>662</v>
      </c>
      <c r="B136" s="24"/>
      <c r="C136" s="24"/>
      <c r="D136" s="24"/>
      <c r="E136" s="25"/>
      <c r="F136" s="26"/>
      <c r="G136" s="25"/>
      <c r="H136" s="26"/>
      <c r="I136" s="25"/>
      <c r="J136" s="26"/>
      <c r="K136" s="25"/>
      <c r="L136" s="26"/>
      <c r="M136" s="24"/>
      <c r="N136" s="1" t="s">
        <v>435</v>
      </c>
    </row>
    <row r="137" spans="1:51" ht="30" customHeight="1" x14ac:dyDescent="0.15">
      <c r="A137" s="8" t="s">
        <v>433</v>
      </c>
      <c r="B137" s="8" t="s">
        <v>664</v>
      </c>
      <c r="C137" s="8" t="s">
        <v>655</v>
      </c>
      <c r="D137" s="9">
        <v>1</v>
      </c>
      <c r="E137" s="12">
        <f>단가대비표!O26</f>
        <v>3500</v>
      </c>
      <c r="F137" s="13">
        <f>TRUNC(E137*D137,1)</f>
        <v>3500</v>
      </c>
      <c r="G137" s="12">
        <f>단가대비표!P26</f>
        <v>0</v>
      </c>
      <c r="H137" s="13">
        <f>TRUNC(G137*D137,1)</f>
        <v>0</v>
      </c>
      <c r="I137" s="12">
        <f>단가대비표!V26</f>
        <v>0</v>
      </c>
      <c r="J137" s="13">
        <f>TRUNC(I137*D137,1)</f>
        <v>0</v>
      </c>
      <c r="K137" s="12">
        <f t="shared" ref="K137:L139" si="15">TRUNC(E137+G137+I137,1)</f>
        <v>3500</v>
      </c>
      <c r="L137" s="13">
        <f t="shared" si="15"/>
        <v>3500</v>
      </c>
      <c r="M137" s="8" t="s">
        <v>52</v>
      </c>
      <c r="N137" s="2" t="s">
        <v>435</v>
      </c>
      <c r="O137" s="2" t="s">
        <v>665</v>
      </c>
      <c r="P137" s="2" t="s">
        <v>60</v>
      </c>
      <c r="Q137" s="2" t="s">
        <v>60</v>
      </c>
      <c r="R137" s="2" t="s">
        <v>61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666</v>
      </c>
      <c r="AX137" s="2" t="s">
        <v>52</v>
      </c>
      <c r="AY137" s="2" t="s">
        <v>52</v>
      </c>
    </row>
    <row r="138" spans="1:51" ht="30" customHeight="1" x14ac:dyDescent="0.15">
      <c r="A138" s="8" t="s">
        <v>667</v>
      </c>
      <c r="B138" s="8" t="s">
        <v>129</v>
      </c>
      <c r="C138" s="8" t="s">
        <v>130</v>
      </c>
      <c r="D138" s="9">
        <v>0.01</v>
      </c>
      <c r="E138" s="12">
        <f>단가대비표!O110</f>
        <v>0</v>
      </c>
      <c r="F138" s="13">
        <f>TRUNC(E138*D138,1)</f>
        <v>0</v>
      </c>
      <c r="G138" s="12">
        <f>단가대비표!P110</f>
        <v>155599</v>
      </c>
      <c r="H138" s="13">
        <f>TRUNC(G138*D138,1)</f>
        <v>1555.9</v>
      </c>
      <c r="I138" s="12">
        <f>단가대비표!V110</f>
        <v>0</v>
      </c>
      <c r="J138" s="13">
        <f>TRUNC(I138*D138,1)</f>
        <v>0</v>
      </c>
      <c r="K138" s="12">
        <f t="shared" si="15"/>
        <v>155599</v>
      </c>
      <c r="L138" s="13">
        <f t="shared" si="15"/>
        <v>1555.9</v>
      </c>
      <c r="M138" s="8" t="s">
        <v>52</v>
      </c>
      <c r="N138" s="2" t="s">
        <v>435</v>
      </c>
      <c r="O138" s="2" t="s">
        <v>668</v>
      </c>
      <c r="P138" s="2" t="s">
        <v>60</v>
      </c>
      <c r="Q138" s="2" t="s">
        <v>60</v>
      </c>
      <c r="R138" s="2" t="s">
        <v>61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669</v>
      </c>
      <c r="AX138" s="2" t="s">
        <v>52</v>
      </c>
      <c r="AY138" s="2" t="s">
        <v>52</v>
      </c>
    </row>
    <row r="139" spans="1:51" ht="30" customHeight="1" x14ac:dyDescent="0.15">
      <c r="A139" s="8" t="s">
        <v>128</v>
      </c>
      <c r="B139" s="8" t="s">
        <v>129</v>
      </c>
      <c r="C139" s="8" t="s">
        <v>130</v>
      </c>
      <c r="D139" s="9">
        <v>0.01</v>
      </c>
      <c r="E139" s="12">
        <f>단가대비표!O109</f>
        <v>0</v>
      </c>
      <c r="F139" s="13">
        <f>TRUNC(E139*D139,1)</f>
        <v>0</v>
      </c>
      <c r="G139" s="12">
        <f>단가대비표!P109</f>
        <v>130264</v>
      </c>
      <c r="H139" s="13">
        <f>TRUNC(G139*D139,1)</f>
        <v>1302.5999999999999</v>
      </c>
      <c r="I139" s="12">
        <f>단가대비표!V109</f>
        <v>0</v>
      </c>
      <c r="J139" s="13">
        <f>TRUNC(I139*D139,1)</f>
        <v>0</v>
      </c>
      <c r="K139" s="12">
        <f t="shared" si="15"/>
        <v>130264</v>
      </c>
      <c r="L139" s="13">
        <f t="shared" si="15"/>
        <v>1302.5999999999999</v>
      </c>
      <c r="M139" s="8" t="s">
        <v>52</v>
      </c>
      <c r="N139" s="2" t="s">
        <v>435</v>
      </c>
      <c r="O139" s="2" t="s">
        <v>131</v>
      </c>
      <c r="P139" s="2" t="s">
        <v>60</v>
      </c>
      <c r="Q139" s="2" t="s">
        <v>60</v>
      </c>
      <c r="R139" s="2" t="s">
        <v>61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670</v>
      </c>
      <c r="AX139" s="2" t="s">
        <v>52</v>
      </c>
      <c r="AY139" s="2" t="s">
        <v>52</v>
      </c>
    </row>
    <row r="140" spans="1:51" ht="30" customHeight="1" x14ac:dyDescent="0.15">
      <c r="A140" s="8" t="s">
        <v>488</v>
      </c>
      <c r="B140" s="8" t="s">
        <v>52</v>
      </c>
      <c r="C140" s="8" t="s">
        <v>52</v>
      </c>
      <c r="D140" s="9"/>
      <c r="E140" s="12"/>
      <c r="F140" s="13">
        <f>TRUNC(SUMIF(N137:N139, N136, F137:F139),0)</f>
        <v>3500</v>
      </c>
      <c r="G140" s="12"/>
      <c r="H140" s="13">
        <f>TRUNC(SUMIF(N137:N139, N136, H137:H139),0)</f>
        <v>2858</v>
      </c>
      <c r="I140" s="12"/>
      <c r="J140" s="13">
        <f>TRUNC(SUMIF(N137:N139, N136, J137:J139),0)</f>
        <v>0</v>
      </c>
      <c r="K140" s="12"/>
      <c r="L140" s="13">
        <f>F140+H140+J140</f>
        <v>6358</v>
      </c>
      <c r="M140" s="8" t="s">
        <v>52</v>
      </c>
      <c r="N140" s="2" t="s">
        <v>152</v>
      </c>
      <c r="O140" s="2" t="s">
        <v>152</v>
      </c>
      <c r="P140" s="2" t="s">
        <v>52</v>
      </c>
      <c r="Q140" s="2" t="s">
        <v>52</v>
      </c>
      <c r="R140" s="2" t="s">
        <v>52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52</v>
      </c>
      <c r="AX140" s="2" t="s">
        <v>52</v>
      </c>
      <c r="AY140" s="2" t="s">
        <v>52</v>
      </c>
    </row>
    <row r="141" spans="1:51" ht="30" customHeight="1" x14ac:dyDescent="0.15">
      <c r="A141" s="9"/>
      <c r="B141" s="9"/>
      <c r="C141" s="9"/>
      <c r="D141" s="9"/>
      <c r="E141" s="12"/>
      <c r="F141" s="13"/>
      <c r="G141" s="12"/>
      <c r="H141" s="13"/>
      <c r="I141" s="12"/>
      <c r="J141" s="13"/>
      <c r="K141" s="12"/>
      <c r="L141" s="13"/>
      <c r="M141" s="9"/>
    </row>
    <row r="142" spans="1:51" ht="30" customHeight="1" x14ac:dyDescent="0.15">
      <c r="A142" s="24" t="s">
        <v>671</v>
      </c>
      <c r="B142" s="24"/>
      <c r="C142" s="24"/>
      <c r="D142" s="24"/>
      <c r="E142" s="25"/>
      <c r="F142" s="26"/>
      <c r="G142" s="25"/>
      <c r="H142" s="26"/>
      <c r="I142" s="25"/>
      <c r="J142" s="26"/>
      <c r="K142" s="25"/>
      <c r="L142" s="26"/>
      <c r="M142" s="24"/>
      <c r="N142" s="1" t="s">
        <v>459</v>
      </c>
    </row>
    <row r="143" spans="1:51" ht="30" customHeight="1" x14ac:dyDescent="0.15">
      <c r="A143" s="8" t="s">
        <v>457</v>
      </c>
      <c r="B143" s="8" t="s">
        <v>673</v>
      </c>
      <c r="C143" s="8" t="s">
        <v>430</v>
      </c>
      <c r="D143" s="9">
        <v>1</v>
      </c>
      <c r="E143" s="12">
        <f>단가대비표!O32</f>
        <v>3000</v>
      </c>
      <c r="F143" s="13">
        <f>TRUNC(E143*D143,1)</f>
        <v>3000</v>
      </c>
      <c r="G143" s="12">
        <f>단가대비표!P32</f>
        <v>0</v>
      </c>
      <c r="H143" s="13">
        <f>TRUNC(G143*D143,1)</f>
        <v>0</v>
      </c>
      <c r="I143" s="12">
        <f>단가대비표!V32</f>
        <v>0</v>
      </c>
      <c r="J143" s="13">
        <f>TRUNC(I143*D143,1)</f>
        <v>0</v>
      </c>
      <c r="K143" s="12">
        <f t="shared" ref="K143:L145" si="16">TRUNC(E143+G143+I143,1)</f>
        <v>3000</v>
      </c>
      <c r="L143" s="13">
        <f t="shared" si="16"/>
        <v>3000</v>
      </c>
      <c r="M143" s="8" t="s">
        <v>52</v>
      </c>
      <c r="N143" s="2" t="s">
        <v>459</v>
      </c>
      <c r="O143" s="2" t="s">
        <v>674</v>
      </c>
      <c r="P143" s="2" t="s">
        <v>60</v>
      </c>
      <c r="Q143" s="2" t="s">
        <v>60</v>
      </c>
      <c r="R143" s="2" t="s">
        <v>61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675</v>
      </c>
      <c r="AX143" s="2" t="s">
        <v>52</v>
      </c>
      <c r="AY143" s="2" t="s">
        <v>52</v>
      </c>
    </row>
    <row r="144" spans="1:51" ht="30" customHeight="1" x14ac:dyDescent="0.15">
      <c r="A144" s="8" t="s">
        <v>667</v>
      </c>
      <c r="B144" s="8" t="s">
        <v>129</v>
      </c>
      <c r="C144" s="8" t="s">
        <v>130</v>
      </c>
      <c r="D144" s="9">
        <v>0.01</v>
      </c>
      <c r="E144" s="12">
        <f>단가대비표!O110</f>
        <v>0</v>
      </c>
      <c r="F144" s="13">
        <f>TRUNC(E144*D144,1)</f>
        <v>0</v>
      </c>
      <c r="G144" s="12">
        <f>단가대비표!P110</f>
        <v>155599</v>
      </c>
      <c r="H144" s="13">
        <f>TRUNC(G144*D144,1)</f>
        <v>1555.9</v>
      </c>
      <c r="I144" s="12">
        <f>단가대비표!V110</f>
        <v>0</v>
      </c>
      <c r="J144" s="13">
        <f>TRUNC(I144*D144,1)</f>
        <v>0</v>
      </c>
      <c r="K144" s="12">
        <f t="shared" si="16"/>
        <v>155599</v>
      </c>
      <c r="L144" s="13">
        <f t="shared" si="16"/>
        <v>1555.9</v>
      </c>
      <c r="M144" s="8" t="s">
        <v>52</v>
      </c>
      <c r="N144" s="2" t="s">
        <v>459</v>
      </c>
      <c r="O144" s="2" t="s">
        <v>668</v>
      </c>
      <c r="P144" s="2" t="s">
        <v>60</v>
      </c>
      <c r="Q144" s="2" t="s">
        <v>60</v>
      </c>
      <c r="R144" s="2" t="s">
        <v>61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676</v>
      </c>
      <c r="AX144" s="2" t="s">
        <v>52</v>
      </c>
      <c r="AY144" s="2" t="s">
        <v>52</v>
      </c>
    </row>
    <row r="145" spans="1:51" ht="30" customHeight="1" x14ac:dyDescent="0.15">
      <c r="A145" s="8" t="s">
        <v>128</v>
      </c>
      <c r="B145" s="8" t="s">
        <v>129</v>
      </c>
      <c r="C145" s="8" t="s">
        <v>130</v>
      </c>
      <c r="D145" s="9">
        <v>0.01</v>
      </c>
      <c r="E145" s="12">
        <f>단가대비표!O109</f>
        <v>0</v>
      </c>
      <c r="F145" s="13">
        <f>TRUNC(E145*D145,1)</f>
        <v>0</v>
      </c>
      <c r="G145" s="12">
        <f>단가대비표!P109</f>
        <v>130264</v>
      </c>
      <c r="H145" s="13">
        <f>TRUNC(G145*D145,1)</f>
        <v>1302.5999999999999</v>
      </c>
      <c r="I145" s="12">
        <f>단가대비표!V109</f>
        <v>0</v>
      </c>
      <c r="J145" s="13">
        <f>TRUNC(I145*D145,1)</f>
        <v>0</v>
      </c>
      <c r="K145" s="12">
        <f t="shared" si="16"/>
        <v>130264</v>
      </c>
      <c r="L145" s="13">
        <f t="shared" si="16"/>
        <v>1302.5999999999999</v>
      </c>
      <c r="M145" s="8" t="s">
        <v>52</v>
      </c>
      <c r="N145" s="2" t="s">
        <v>459</v>
      </c>
      <c r="O145" s="2" t="s">
        <v>131</v>
      </c>
      <c r="P145" s="2" t="s">
        <v>60</v>
      </c>
      <c r="Q145" s="2" t="s">
        <v>60</v>
      </c>
      <c r="R145" s="2" t="s">
        <v>61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677</v>
      </c>
      <c r="AX145" s="2" t="s">
        <v>52</v>
      </c>
      <c r="AY145" s="2" t="s">
        <v>52</v>
      </c>
    </row>
    <row r="146" spans="1:51" ht="30" customHeight="1" x14ac:dyDescent="0.15">
      <c r="A146" s="8" t="s">
        <v>488</v>
      </c>
      <c r="B146" s="8" t="s">
        <v>52</v>
      </c>
      <c r="C146" s="8" t="s">
        <v>52</v>
      </c>
      <c r="D146" s="9"/>
      <c r="E146" s="12"/>
      <c r="F146" s="13">
        <f>TRUNC(SUMIF(N143:N145, N142, F143:F145),0)</f>
        <v>3000</v>
      </c>
      <c r="G146" s="12"/>
      <c r="H146" s="13">
        <f>TRUNC(SUMIF(N143:N145, N142, H143:H145),0)</f>
        <v>2858</v>
      </c>
      <c r="I146" s="12"/>
      <c r="J146" s="13">
        <f>TRUNC(SUMIF(N143:N145, N142, J143:J145),0)</f>
        <v>0</v>
      </c>
      <c r="K146" s="12"/>
      <c r="L146" s="13">
        <f>F146+H146+J146</f>
        <v>5858</v>
      </c>
      <c r="M146" s="8" t="s">
        <v>52</v>
      </c>
      <c r="N146" s="2" t="s">
        <v>152</v>
      </c>
      <c r="O146" s="2" t="s">
        <v>152</v>
      </c>
      <c r="P146" s="2" t="s">
        <v>52</v>
      </c>
      <c r="Q146" s="2" t="s">
        <v>52</v>
      </c>
      <c r="R146" s="2" t="s">
        <v>52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52</v>
      </c>
      <c r="AX146" s="2" t="s">
        <v>52</v>
      </c>
      <c r="AY146" s="2" t="s">
        <v>52</v>
      </c>
    </row>
    <row r="147" spans="1:51" ht="30" customHeight="1" x14ac:dyDescent="0.15">
      <c r="A147" s="9"/>
      <c r="B147" s="9"/>
      <c r="C147" s="9"/>
      <c r="D147" s="9"/>
      <c r="E147" s="12"/>
      <c r="F147" s="13"/>
      <c r="G147" s="12"/>
      <c r="H147" s="13"/>
      <c r="I147" s="12"/>
      <c r="J147" s="13"/>
      <c r="K147" s="12"/>
      <c r="L147" s="13"/>
      <c r="M147" s="9"/>
    </row>
    <row r="148" spans="1:51" ht="30" customHeight="1" x14ac:dyDescent="0.15">
      <c r="A148" s="24" t="s">
        <v>678</v>
      </c>
      <c r="B148" s="24"/>
      <c r="C148" s="24"/>
      <c r="D148" s="24"/>
      <c r="E148" s="25"/>
      <c r="F148" s="26"/>
      <c r="G148" s="25"/>
      <c r="H148" s="26"/>
      <c r="I148" s="25"/>
      <c r="J148" s="26"/>
      <c r="K148" s="25"/>
      <c r="L148" s="26"/>
      <c r="M148" s="24"/>
      <c r="N148" s="1" t="s">
        <v>679</v>
      </c>
    </row>
    <row r="149" spans="1:51" ht="30" customHeight="1" x14ac:dyDescent="0.15">
      <c r="A149" s="8" t="s">
        <v>685</v>
      </c>
      <c r="B149" s="8" t="s">
        <v>681</v>
      </c>
      <c r="C149" s="8" t="s">
        <v>58</v>
      </c>
      <c r="D149" s="9">
        <v>0.20849999999999999</v>
      </c>
      <c r="E149" s="12">
        <f>단가대비표!O5</f>
        <v>0</v>
      </c>
      <c r="F149" s="13">
        <f>TRUNC(E149*D149,1)</f>
        <v>0</v>
      </c>
      <c r="G149" s="12">
        <f>단가대비표!P5</f>
        <v>0</v>
      </c>
      <c r="H149" s="13">
        <f>TRUNC(G149*D149,1)</f>
        <v>0</v>
      </c>
      <c r="I149" s="12">
        <f>단가대비표!V5</f>
        <v>101750</v>
      </c>
      <c r="J149" s="13">
        <f>TRUNC(I149*D149,1)</f>
        <v>21214.799999999999</v>
      </c>
      <c r="K149" s="12">
        <f t="shared" ref="K149:L152" si="17">TRUNC(E149+G149+I149,1)</f>
        <v>101750</v>
      </c>
      <c r="L149" s="13">
        <f t="shared" si="17"/>
        <v>21214.799999999999</v>
      </c>
      <c r="M149" s="8" t="s">
        <v>686</v>
      </c>
      <c r="N149" s="2" t="s">
        <v>679</v>
      </c>
      <c r="O149" s="2" t="s">
        <v>687</v>
      </c>
      <c r="P149" s="2" t="s">
        <v>60</v>
      </c>
      <c r="Q149" s="2" t="s">
        <v>60</v>
      </c>
      <c r="R149" s="2" t="s">
        <v>61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688</v>
      </c>
      <c r="AX149" s="2" t="s">
        <v>52</v>
      </c>
      <c r="AY149" s="2" t="s">
        <v>52</v>
      </c>
    </row>
    <row r="150" spans="1:51" ht="30" customHeight="1" x14ac:dyDescent="0.15">
      <c r="A150" s="8" t="s">
        <v>689</v>
      </c>
      <c r="B150" s="8" t="s">
        <v>690</v>
      </c>
      <c r="C150" s="8" t="s">
        <v>691</v>
      </c>
      <c r="D150" s="9">
        <v>11.6</v>
      </c>
      <c r="E150" s="12">
        <f>단가대비표!O7</f>
        <v>1205</v>
      </c>
      <c r="F150" s="13">
        <f>TRUNC(E150*D150,1)</f>
        <v>13978</v>
      </c>
      <c r="G150" s="12">
        <f>단가대비표!P7</f>
        <v>0</v>
      </c>
      <c r="H150" s="13">
        <f>TRUNC(G150*D150,1)</f>
        <v>0</v>
      </c>
      <c r="I150" s="12">
        <f>단가대비표!V7</f>
        <v>0</v>
      </c>
      <c r="J150" s="13">
        <f>TRUNC(I150*D150,1)</f>
        <v>0</v>
      </c>
      <c r="K150" s="12">
        <f t="shared" si="17"/>
        <v>1205</v>
      </c>
      <c r="L150" s="13">
        <f t="shared" si="17"/>
        <v>13978</v>
      </c>
      <c r="M150" s="8" t="s">
        <v>52</v>
      </c>
      <c r="N150" s="2" t="s">
        <v>679</v>
      </c>
      <c r="O150" s="2" t="s">
        <v>692</v>
      </c>
      <c r="P150" s="2" t="s">
        <v>60</v>
      </c>
      <c r="Q150" s="2" t="s">
        <v>60</v>
      </c>
      <c r="R150" s="2" t="s">
        <v>61</v>
      </c>
      <c r="S150" s="3"/>
      <c r="T150" s="3"/>
      <c r="U150" s="3"/>
      <c r="V150" s="3">
        <v>1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693</v>
      </c>
      <c r="AX150" s="2" t="s">
        <v>52</v>
      </c>
      <c r="AY150" s="2" t="s">
        <v>52</v>
      </c>
    </row>
    <row r="151" spans="1:51" ht="30" customHeight="1" x14ac:dyDescent="0.15">
      <c r="A151" s="8" t="s">
        <v>694</v>
      </c>
      <c r="B151" s="8" t="s">
        <v>695</v>
      </c>
      <c r="C151" s="8" t="s">
        <v>148</v>
      </c>
      <c r="D151" s="9">
        <v>1</v>
      </c>
      <c r="E151" s="12">
        <f>TRUNC(SUMIF(V149:V152, RIGHTB(O151, 1), F149:F152)*U151, 2)</f>
        <v>3075.16</v>
      </c>
      <c r="F151" s="13">
        <f>TRUNC(E151*D151,1)</f>
        <v>3075.1</v>
      </c>
      <c r="G151" s="12">
        <v>0</v>
      </c>
      <c r="H151" s="13">
        <f>TRUNC(G151*D151,1)</f>
        <v>0</v>
      </c>
      <c r="I151" s="12">
        <v>0</v>
      </c>
      <c r="J151" s="13">
        <f>TRUNC(I151*D151,1)</f>
        <v>0</v>
      </c>
      <c r="K151" s="12">
        <f t="shared" si="17"/>
        <v>3075.1</v>
      </c>
      <c r="L151" s="13">
        <f t="shared" si="17"/>
        <v>3075.1</v>
      </c>
      <c r="M151" s="8" t="s">
        <v>52</v>
      </c>
      <c r="N151" s="2" t="s">
        <v>679</v>
      </c>
      <c r="O151" s="2" t="s">
        <v>149</v>
      </c>
      <c r="P151" s="2" t="s">
        <v>60</v>
      </c>
      <c r="Q151" s="2" t="s">
        <v>60</v>
      </c>
      <c r="R151" s="2" t="s">
        <v>60</v>
      </c>
      <c r="S151" s="3">
        <v>0</v>
      </c>
      <c r="T151" s="3">
        <v>0</v>
      </c>
      <c r="U151" s="3">
        <v>0.22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696</v>
      </c>
      <c r="AX151" s="2" t="s">
        <v>52</v>
      </c>
      <c r="AY151" s="2" t="s">
        <v>52</v>
      </c>
    </row>
    <row r="152" spans="1:51" ht="30" customHeight="1" x14ac:dyDescent="0.15">
      <c r="A152" s="8" t="s">
        <v>697</v>
      </c>
      <c r="B152" s="8" t="s">
        <v>129</v>
      </c>
      <c r="C152" s="8" t="s">
        <v>130</v>
      </c>
      <c r="D152" s="9">
        <v>1</v>
      </c>
      <c r="E152" s="12">
        <f>TRUNC(단가대비표!O116*1/8*16/12*25/20, 1)</f>
        <v>0</v>
      </c>
      <c r="F152" s="13">
        <f>TRUNC(E152*D152,1)</f>
        <v>0</v>
      </c>
      <c r="G152" s="12">
        <f>TRUNC(단가대비표!P116*1/8*16/12*25/20, 1)</f>
        <v>39632.199999999997</v>
      </c>
      <c r="H152" s="13">
        <f>TRUNC(G152*D152,1)</f>
        <v>39632.199999999997</v>
      </c>
      <c r="I152" s="12">
        <f>TRUNC(단가대비표!V116*1/8*16/12*25/20, 1)</f>
        <v>0</v>
      </c>
      <c r="J152" s="13">
        <f>TRUNC(I152*D152,1)</f>
        <v>0</v>
      </c>
      <c r="K152" s="12">
        <f t="shared" si="17"/>
        <v>39632.199999999997</v>
      </c>
      <c r="L152" s="13">
        <f t="shared" si="17"/>
        <v>39632.199999999997</v>
      </c>
      <c r="M152" s="8" t="s">
        <v>52</v>
      </c>
      <c r="N152" s="2" t="s">
        <v>679</v>
      </c>
      <c r="O152" s="2" t="s">
        <v>698</v>
      </c>
      <c r="P152" s="2" t="s">
        <v>60</v>
      </c>
      <c r="Q152" s="2" t="s">
        <v>60</v>
      </c>
      <c r="R152" s="2" t="s">
        <v>61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699</v>
      </c>
      <c r="AX152" s="2" t="s">
        <v>61</v>
      </c>
      <c r="AY152" s="2" t="s">
        <v>52</v>
      </c>
    </row>
    <row r="153" spans="1:51" ht="30" customHeight="1" x14ac:dyDescent="0.15">
      <c r="A153" s="8" t="s">
        <v>488</v>
      </c>
      <c r="B153" s="8" t="s">
        <v>52</v>
      </c>
      <c r="C153" s="8" t="s">
        <v>52</v>
      </c>
      <c r="D153" s="9"/>
      <c r="E153" s="12"/>
      <c r="F153" s="13">
        <f>TRUNC(SUMIF(N149:N152, N148, F149:F152),0)</f>
        <v>17053</v>
      </c>
      <c r="G153" s="12"/>
      <c r="H153" s="13">
        <f>TRUNC(SUMIF(N149:N152, N148, H149:H152),0)</f>
        <v>39632</v>
      </c>
      <c r="I153" s="12"/>
      <c r="J153" s="13">
        <f>TRUNC(SUMIF(N149:N152, N148, J149:J152),0)</f>
        <v>21214</v>
      </c>
      <c r="K153" s="12"/>
      <c r="L153" s="13">
        <f>F153+H153+J153</f>
        <v>77899</v>
      </c>
      <c r="M153" s="8" t="s">
        <v>52</v>
      </c>
      <c r="N153" s="2" t="s">
        <v>152</v>
      </c>
      <c r="O153" s="2" t="s">
        <v>152</v>
      </c>
      <c r="P153" s="2" t="s">
        <v>52</v>
      </c>
      <c r="Q153" s="2" t="s">
        <v>52</v>
      </c>
      <c r="R153" s="2" t="s">
        <v>52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52</v>
      </c>
      <c r="AX153" s="2" t="s">
        <v>52</v>
      </c>
      <c r="AY153" s="2" t="s">
        <v>52</v>
      </c>
    </row>
    <row r="154" spans="1:51" ht="30" customHeight="1" x14ac:dyDescent="0.15">
      <c r="A154" s="9"/>
      <c r="B154" s="9"/>
      <c r="C154" s="9"/>
      <c r="D154" s="9"/>
      <c r="E154" s="12"/>
      <c r="F154" s="13"/>
      <c r="G154" s="12"/>
      <c r="H154" s="13"/>
      <c r="I154" s="12"/>
      <c r="J154" s="13"/>
      <c r="K154" s="12"/>
      <c r="L154" s="13"/>
      <c r="M154" s="9"/>
    </row>
    <row r="155" spans="1:51" ht="30" customHeight="1" x14ac:dyDescent="0.15">
      <c r="A155" s="24" t="s">
        <v>700</v>
      </c>
      <c r="B155" s="24"/>
      <c r="C155" s="24"/>
      <c r="D155" s="24"/>
      <c r="E155" s="25"/>
      <c r="F155" s="26"/>
      <c r="G155" s="25"/>
      <c r="H155" s="26"/>
      <c r="I155" s="25"/>
      <c r="J155" s="26"/>
      <c r="K155" s="25"/>
      <c r="L155" s="26"/>
      <c r="M155" s="24"/>
      <c r="N155" s="1" t="s">
        <v>701</v>
      </c>
    </row>
    <row r="156" spans="1:51" ht="30" customHeight="1" x14ac:dyDescent="0.15">
      <c r="A156" s="8" t="s">
        <v>702</v>
      </c>
      <c r="B156" s="8" t="s">
        <v>703</v>
      </c>
      <c r="C156" s="8" t="s">
        <v>58</v>
      </c>
      <c r="D156" s="9">
        <v>0.37080000000000002</v>
      </c>
      <c r="E156" s="12">
        <f>단가대비표!O6</f>
        <v>0</v>
      </c>
      <c r="F156" s="13">
        <f>TRUNC(E156*D156,1)</f>
        <v>0</v>
      </c>
      <c r="G156" s="12">
        <f>단가대비표!P6</f>
        <v>0</v>
      </c>
      <c r="H156" s="13">
        <f>TRUNC(G156*D156,1)</f>
        <v>0</v>
      </c>
      <c r="I156" s="12">
        <f>단가대비표!V6</f>
        <v>1188</v>
      </c>
      <c r="J156" s="13">
        <f>TRUNC(I156*D156,1)</f>
        <v>440.5</v>
      </c>
      <c r="K156" s="12">
        <f t="shared" ref="K156:L159" si="18">TRUNC(E156+G156+I156,1)</f>
        <v>1188</v>
      </c>
      <c r="L156" s="13">
        <f t="shared" si="18"/>
        <v>440.5</v>
      </c>
      <c r="M156" s="8" t="s">
        <v>686</v>
      </c>
      <c r="N156" s="2" t="s">
        <v>701</v>
      </c>
      <c r="O156" s="2" t="s">
        <v>705</v>
      </c>
      <c r="P156" s="2" t="s">
        <v>60</v>
      </c>
      <c r="Q156" s="2" t="s">
        <v>60</v>
      </c>
      <c r="R156" s="2" t="s">
        <v>61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706</v>
      </c>
      <c r="AX156" s="2" t="s">
        <v>52</v>
      </c>
      <c r="AY156" s="2" t="s">
        <v>52</v>
      </c>
    </row>
    <row r="157" spans="1:51" ht="30" customHeight="1" x14ac:dyDescent="0.15">
      <c r="A157" s="8" t="s">
        <v>707</v>
      </c>
      <c r="B157" s="8" t="s">
        <v>708</v>
      </c>
      <c r="C157" s="8" t="s">
        <v>691</v>
      </c>
      <c r="D157" s="9">
        <v>0.7</v>
      </c>
      <c r="E157" s="12">
        <f>단가대비표!O8</f>
        <v>1362</v>
      </c>
      <c r="F157" s="13">
        <f>TRUNC(E157*D157,1)</f>
        <v>953.4</v>
      </c>
      <c r="G157" s="12">
        <f>단가대비표!P8</f>
        <v>0</v>
      </c>
      <c r="H157" s="13">
        <f>TRUNC(G157*D157,1)</f>
        <v>0</v>
      </c>
      <c r="I157" s="12">
        <f>단가대비표!V8</f>
        <v>0</v>
      </c>
      <c r="J157" s="13">
        <f>TRUNC(I157*D157,1)</f>
        <v>0</v>
      </c>
      <c r="K157" s="12">
        <f t="shared" si="18"/>
        <v>1362</v>
      </c>
      <c r="L157" s="13">
        <f t="shared" si="18"/>
        <v>953.4</v>
      </c>
      <c r="M157" s="8" t="s">
        <v>52</v>
      </c>
      <c r="N157" s="2" t="s">
        <v>701</v>
      </c>
      <c r="O157" s="2" t="s">
        <v>709</v>
      </c>
      <c r="P157" s="2" t="s">
        <v>60</v>
      </c>
      <c r="Q157" s="2" t="s">
        <v>60</v>
      </c>
      <c r="R157" s="2" t="s">
        <v>61</v>
      </c>
      <c r="S157" s="3"/>
      <c r="T157" s="3"/>
      <c r="U157" s="3"/>
      <c r="V157" s="3">
        <v>1</v>
      </c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710</v>
      </c>
      <c r="AX157" s="2" t="s">
        <v>52</v>
      </c>
      <c r="AY157" s="2" t="s">
        <v>52</v>
      </c>
    </row>
    <row r="158" spans="1:51" ht="30" customHeight="1" x14ac:dyDescent="0.15">
      <c r="A158" s="8" t="s">
        <v>694</v>
      </c>
      <c r="B158" s="8" t="s">
        <v>711</v>
      </c>
      <c r="C158" s="8" t="s">
        <v>148</v>
      </c>
      <c r="D158" s="9">
        <v>1</v>
      </c>
      <c r="E158" s="12">
        <f>TRUNC(SUMIF(V156:V159, RIGHTB(O158, 1), F156:F159)*U158, 2)</f>
        <v>95.34</v>
      </c>
      <c r="F158" s="13">
        <f>TRUNC(E158*D158,1)</f>
        <v>95.3</v>
      </c>
      <c r="G158" s="12">
        <v>0</v>
      </c>
      <c r="H158" s="13">
        <f>TRUNC(G158*D158,1)</f>
        <v>0</v>
      </c>
      <c r="I158" s="12">
        <v>0</v>
      </c>
      <c r="J158" s="13">
        <f>TRUNC(I158*D158,1)</f>
        <v>0</v>
      </c>
      <c r="K158" s="12">
        <f t="shared" si="18"/>
        <v>95.3</v>
      </c>
      <c r="L158" s="13">
        <f t="shared" si="18"/>
        <v>95.3</v>
      </c>
      <c r="M158" s="8" t="s">
        <v>52</v>
      </c>
      <c r="N158" s="2" t="s">
        <v>701</v>
      </c>
      <c r="O158" s="2" t="s">
        <v>149</v>
      </c>
      <c r="P158" s="2" t="s">
        <v>60</v>
      </c>
      <c r="Q158" s="2" t="s">
        <v>60</v>
      </c>
      <c r="R158" s="2" t="s">
        <v>60</v>
      </c>
      <c r="S158" s="3">
        <v>0</v>
      </c>
      <c r="T158" s="3">
        <v>0</v>
      </c>
      <c r="U158" s="3">
        <v>0.1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712</v>
      </c>
      <c r="AX158" s="2" t="s">
        <v>52</v>
      </c>
      <c r="AY158" s="2" t="s">
        <v>52</v>
      </c>
    </row>
    <row r="159" spans="1:51" ht="30" customHeight="1" x14ac:dyDescent="0.15">
      <c r="A159" s="8" t="s">
        <v>713</v>
      </c>
      <c r="B159" s="8" t="s">
        <v>134</v>
      </c>
      <c r="C159" s="8" t="s">
        <v>130</v>
      </c>
      <c r="D159" s="9">
        <v>1</v>
      </c>
      <c r="E159" s="12">
        <f>TRUNC(단가대비표!O117*1/8*16/12*25/20, 1)</f>
        <v>0</v>
      </c>
      <c r="F159" s="13">
        <f>TRUNC(E159*D159,1)</f>
        <v>0</v>
      </c>
      <c r="G159" s="12">
        <f>TRUNC(단가대비표!P117*1/8*16/12*25/20, 1)</f>
        <v>27401.599999999999</v>
      </c>
      <c r="H159" s="13">
        <f>TRUNC(G159*D159,1)</f>
        <v>27401.599999999999</v>
      </c>
      <c r="I159" s="12">
        <f>TRUNC(단가대비표!V117*1/8*16/12*25/20, 1)</f>
        <v>0</v>
      </c>
      <c r="J159" s="13">
        <f>TRUNC(I159*D159,1)</f>
        <v>0</v>
      </c>
      <c r="K159" s="12">
        <f t="shared" si="18"/>
        <v>27401.599999999999</v>
      </c>
      <c r="L159" s="13">
        <f t="shared" si="18"/>
        <v>27401.599999999999</v>
      </c>
      <c r="M159" s="8" t="s">
        <v>52</v>
      </c>
      <c r="N159" s="2" t="s">
        <v>701</v>
      </c>
      <c r="O159" s="2" t="s">
        <v>714</v>
      </c>
      <c r="P159" s="2" t="s">
        <v>60</v>
      </c>
      <c r="Q159" s="2" t="s">
        <v>60</v>
      </c>
      <c r="R159" s="2" t="s">
        <v>61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715</v>
      </c>
      <c r="AX159" s="2" t="s">
        <v>61</v>
      </c>
      <c r="AY159" s="2" t="s">
        <v>52</v>
      </c>
    </row>
    <row r="160" spans="1:51" ht="30" customHeight="1" x14ac:dyDescent="0.15">
      <c r="A160" s="8" t="s">
        <v>488</v>
      </c>
      <c r="B160" s="8" t="s">
        <v>52</v>
      </c>
      <c r="C160" s="8" t="s">
        <v>52</v>
      </c>
      <c r="D160" s="9"/>
      <c r="E160" s="12"/>
      <c r="F160" s="13">
        <f>TRUNC(SUMIF(N156:N159, N155, F156:F159),0)</f>
        <v>1048</v>
      </c>
      <c r="G160" s="12"/>
      <c r="H160" s="13">
        <f>TRUNC(SUMIF(N156:N159, N155, H156:H159),0)</f>
        <v>27401</v>
      </c>
      <c r="I160" s="12"/>
      <c r="J160" s="13">
        <f>TRUNC(SUMIF(N156:N159, N155, J156:J159),0)</f>
        <v>440</v>
      </c>
      <c r="K160" s="12"/>
      <c r="L160" s="13">
        <f>F160+H160+J160</f>
        <v>28889</v>
      </c>
      <c r="M160" s="8" t="s">
        <v>52</v>
      </c>
      <c r="N160" s="2" t="s">
        <v>152</v>
      </c>
      <c r="O160" s="2" t="s">
        <v>152</v>
      </c>
      <c r="P160" s="2" t="s">
        <v>52</v>
      </c>
      <c r="Q160" s="2" t="s">
        <v>52</v>
      </c>
      <c r="R160" s="2" t="s">
        <v>52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52</v>
      </c>
      <c r="AX160" s="2" t="s">
        <v>52</v>
      </c>
      <c r="AY160" s="2" t="s">
        <v>52</v>
      </c>
    </row>
    <row r="161" spans="1:51" ht="30" customHeight="1" x14ac:dyDescent="0.15">
      <c r="A161" s="9"/>
      <c r="B161" s="9"/>
      <c r="C161" s="9"/>
      <c r="D161" s="9"/>
      <c r="E161" s="12"/>
      <c r="F161" s="13"/>
      <c r="G161" s="12"/>
      <c r="H161" s="13"/>
      <c r="I161" s="12"/>
      <c r="J161" s="13"/>
      <c r="K161" s="12"/>
      <c r="L161" s="13"/>
      <c r="M161" s="9"/>
    </row>
    <row r="162" spans="1:51" ht="30" customHeight="1" x14ac:dyDescent="0.15">
      <c r="A162" s="24" t="s">
        <v>716</v>
      </c>
      <c r="B162" s="24"/>
      <c r="C162" s="24"/>
      <c r="D162" s="24"/>
      <c r="E162" s="25"/>
      <c r="F162" s="26"/>
      <c r="G162" s="25"/>
      <c r="H162" s="26"/>
      <c r="I162" s="25"/>
      <c r="J162" s="26"/>
      <c r="K162" s="25"/>
      <c r="L162" s="26"/>
      <c r="M162" s="24"/>
      <c r="N162" s="1" t="s">
        <v>502</v>
      </c>
    </row>
    <row r="163" spans="1:51" ht="30" customHeight="1" x14ac:dyDescent="0.15">
      <c r="A163" s="8" t="s">
        <v>309</v>
      </c>
      <c r="B163" s="8" t="s">
        <v>134</v>
      </c>
      <c r="C163" s="8" t="s">
        <v>130</v>
      </c>
      <c r="D163" s="9">
        <v>4.2999999999999997E-2</v>
      </c>
      <c r="E163" s="12">
        <f>단가대비표!O112</f>
        <v>0</v>
      </c>
      <c r="F163" s="13">
        <f>TRUNC(E163*D163,1)</f>
        <v>0</v>
      </c>
      <c r="G163" s="12">
        <f>단가대비표!P112</f>
        <v>186665</v>
      </c>
      <c r="H163" s="13">
        <f>TRUNC(G163*D163,1)</f>
        <v>8026.5</v>
      </c>
      <c r="I163" s="12">
        <f>단가대비표!V112</f>
        <v>0</v>
      </c>
      <c r="J163" s="13">
        <f>TRUNC(I163*D163,1)</f>
        <v>0</v>
      </c>
      <c r="K163" s="12">
        <f t="shared" ref="K163:L165" si="19">TRUNC(E163+G163+I163,1)</f>
        <v>186665</v>
      </c>
      <c r="L163" s="13">
        <f t="shared" si="19"/>
        <v>8026.5</v>
      </c>
      <c r="M163" s="8" t="s">
        <v>52</v>
      </c>
      <c r="N163" s="2" t="s">
        <v>502</v>
      </c>
      <c r="O163" s="2" t="s">
        <v>310</v>
      </c>
      <c r="P163" s="2" t="s">
        <v>60</v>
      </c>
      <c r="Q163" s="2" t="s">
        <v>60</v>
      </c>
      <c r="R163" s="2" t="s">
        <v>61</v>
      </c>
      <c r="S163" s="3"/>
      <c r="T163" s="3"/>
      <c r="U163" s="3"/>
      <c r="V163" s="3">
        <v>1</v>
      </c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718</v>
      </c>
      <c r="AX163" s="2" t="s">
        <v>52</v>
      </c>
      <c r="AY163" s="2" t="s">
        <v>52</v>
      </c>
    </row>
    <row r="164" spans="1:51" ht="30" customHeight="1" x14ac:dyDescent="0.15">
      <c r="A164" s="8" t="s">
        <v>128</v>
      </c>
      <c r="B164" s="8" t="s">
        <v>129</v>
      </c>
      <c r="C164" s="8" t="s">
        <v>130</v>
      </c>
      <c r="D164" s="9">
        <v>2.1999999999999999E-2</v>
      </c>
      <c r="E164" s="12">
        <f>단가대비표!O109</f>
        <v>0</v>
      </c>
      <c r="F164" s="13">
        <f>TRUNC(E164*D164,1)</f>
        <v>0</v>
      </c>
      <c r="G164" s="12">
        <f>단가대비표!P109</f>
        <v>130264</v>
      </c>
      <c r="H164" s="13">
        <f>TRUNC(G164*D164,1)</f>
        <v>2865.8</v>
      </c>
      <c r="I164" s="12">
        <f>단가대비표!V109</f>
        <v>0</v>
      </c>
      <c r="J164" s="13">
        <f>TRUNC(I164*D164,1)</f>
        <v>0</v>
      </c>
      <c r="K164" s="12">
        <f t="shared" si="19"/>
        <v>130264</v>
      </c>
      <c r="L164" s="13">
        <f t="shared" si="19"/>
        <v>2865.8</v>
      </c>
      <c r="M164" s="8" t="s">
        <v>52</v>
      </c>
      <c r="N164" s="2" t="s">
        <v>502</v>
      </c>
      <c r="O164" s="2" t="s">
        <v>131</v>
      </c>
      <c r="P164" s="2" t="s">
        <v>60</v>
      </c>
      <c r="Q164" s="2" t="s">
        <v>60</v>
      </c>
      <c r="R164" s="2" t="s">
        <v>61</v>
      </c>
      <c r="S164" s="3"/>
      <c r="T164" s="3"/>
      <c r="U164" s="3"/>
      <c r="V164" s="3">
        <v>1</v>
      </c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719</v>
      </c>
      <c r="AX164" s="2" t="s">
        <v>52</v>
      </c>
      <c r="AY164" s="2" t="s">
        <v>52</v>
      </c>
    </row>
    <row r="165" spans="1:51" ht="30" customHeight="1" x14ac:dyDescent="0.15">
      <c r="A165" s="8" t="s">
        <v>146</v>
      </c>
      <c r="B165" s="8" t="s">
        <v>720</v>
      </c>
      <c r="C165" s="8" t="s">
        <v>148</v>
      </c>
      <c r="D165" s="9">
        <v>1</v>
      </c>
      <c r="E165" s="12">
        <f>TRUNC(SUMIF(V163:V165, RIGHTB(O165, 1), H163:H165)*U165, 2)</f>
        <v>108.92</v>
      </c>
      <c r="F165" s="13">
        <f>TRUNC(E165*D165,1)</f>
        <v>108.9</v>
      </c>
      <c r="G165" s="12">
        <v>0</v>
      </c>
      <c r="H165" s="13">
        <f>TRUNC(G165*D165,1)</f>
        <v>0</v>
      </c>
      <c r="I165" s="12">
        <v>0</v>
      </c>
      <c r="J165" s="13">
        <f>TRUNC(I165*D165,1)</f>
        <v>0</v>
      </c>
      <c r="K165" s="12">
        <f t="shared" si="19"/>
        <v>108.9</v>
      </c>
      <c r="L165" s="13">
        <f t="shared" si="19"/>
        <v>108.9</v>
      </c>
      <c r="M165" s="8" t="s">
        <v>52</v>
      </c>
      <c r="N165" s="2" t="s">
        <v>502</v>
      </c>
      <c r="O165" s="2" t="s">
        <v>149</v>
      </c>
      <c r="P165" s="2" t="s">
        <v>60</v>
      </c>
      <c r="Q165" s="2" t="s">
        <v>60</v>
      </c>
      <c r="R165" s="2" t="s">
        <v>60</v>
      </c>
      <c r="S165" s="3">
        <v>1</v>
      </c>
      <c r="T165" s="3">
        <v>0</v>
      </c>
      <c r="U165" s="3">
        <v>0.01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721</v>
      </c>
      <c r="AX165" s="2" t="s">
        <v>52</v>
      </c>
      <c r="AY165" s="2" t="s">
        <v>52</v>
      </c>
    </row>
    <row r="166" spans="1:51" ht="30" customHeight="1" x14ac:dyDescent="0.15">
      <c r="A166" s="8" t="s">
        <v>488</v>
      </c>
      <c r="B166" s="8" t="s">
        <v>52</v>
      </c>
      <c r="C166" s="8" t="s">
        <v>52</v>
      </c>
      <c r="D166" s="9"/>
      <c r="E166" s="12"/>
      <c r="F166" s="13">
        <f>TRUNC(SUMIF(N163:N165, N162, F163:F165),0)</f>
        <v>108</v>
      </c>
      <c r="G166" s="12"/>
      <c r="H166" s="13">
        <f>TRUNC(SUMIF(N163:N165, N162, H163:H165),0)</f>
        <v>10892</v>
      </c>
      <c r="I166" s="12"/>
      <c r="J166" s="13">
        <f>TRUNC(SUMIF(N163:N165, N162, J163:J165),0)</f>
        <v>0</v>
      </c>
      <c r="K166" s="12"/>
      <c r="L166" s="13">
        <f>F166+H166+J166</f>
        <v>11000</v>
      </c>
      <c r="M166" s="8" t="s">
        <v>52</v>
      </c>
      <c r="N166" s="2" t="s">
        <v>152</v>
      </c>
      <c r="O166" s="2" t="s">
        <v>152</v>
      </c>
      <c r="P166" s="2" t="s">
        <v>52</v>
      </c>
      <c r="Q166" s="2" t="s">
        <v>52</v>
      </c>
      <c r="R166" s="2" t="s">
        <v>52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52</v>
      </c>
      <c r="AX166" s="2" t="s">
        <v>52</v>
      </c>
      <c r="AY166" s="2" t="s">
        <v>52</v>
      </c>
    </row>
    <row r="167" spans="1:51" ht="30" customHeight="1" x14ac:dyDescent="0.15">
      <c r="A167" s="9"/>
      <c r="B167" s="9"/>
      <c r="C167" s="9"/>
      <c r="D167" s="9"/>
      <c r="E167" s="12"/>
      <c r="F167" s="13"/>
      <c r="G167" s="12"/>
      <c r="H167" s="13"/>
      <c r="I167" s="12"/>
      <c r="J167" s="13"/>
      <c r="K167" s="12"/>
      <c r="L167" s="13"/>
      <c r="M167" s="9"/>
    </row>
    <row r="168" spans="1:51" ht="30" customHeight="1" x14ac:dyDescent="0.15">
      <c r="A168" s="24" t="s">
        <v>722</v>
      </c>
      <c r="B168" s="24"/>
      <c r="C168" s="24"/>
      <c r="D168" s="24"/>
      <c r="E168" s="25"/>
      <c r="F168" s="26"/>
      <c r="G168" s="25"/>
      <c r="H168" s="26"/>
      <c r="I168" s="25"/>
      <c r="J168" s="26"/>
      <c r="K168" s="25"/>
      <c r="L168" s="26"/>
      <c r="M168" s="24"/>
      <c r="N168" s="1" t="s">
        <v>605</v>
      </c>
    </row>
    <row r="169" spans="1:51" ht="30" customHeight="1" x14ac:dyDescent="0.15">
      <c r="A169" s="8" t="s">
        <v>309</v>
      </c>
      <c r="B169" s="8" t="s">
        <v>134</v>
      </c>
      <c r="C169" s="8" t="s">
        <v>130</v>
      </c>
      <c r="D169" s="9">
        <v>5.5E-2</v>
      </c>
      <c r="E169" s="12">
        <f>단가대비표!O112</f>
        <v>0</v>
      </c>
      <c r="F169" s="13">
        <f>TRUNC(E169*D169,1)</f>
        <v>0</v>
      </c>
      <c r="G169" s="12">
        <f>단가대비표!P112</f>
        <v>186665</v>
      </c>
      <c r="H169" s="13">
        <f>TRUNC(G169*D169,1)</f>
        <v>10266.5</v>
      </c>
      <c r="I169" s="12">
        <f>단가대비표!V112</f>
        <v>0</v>
      </c>
      <c r="J169" s="13">
        <f>TRUNC(I169*D169,1)</f>
        <v>0</v>
      </c>
      <c r="K169" s="12">
        <f t="shared" ref="K169:L171" si="20">TRUNC(E169+G169+I169,1)</f>
        <v>186665</v>
      </c>
      <c r="L169" s="13">
        <f t="shared" si="20"/>
        <v>10266.5</v>
      </c>
      <c r="M169" s="8" t="s">
        <v>52</v>
      </c>
      <c r="N169" s="2" t="s">
        <v>605</v>
      </c>
      <c r="O169" s="2" t="s">
        <v>310</v>
      </c>
      <c r="P169" s="2" t="s">
        <v>60</v>
      </c>
      <c r="Q169" s="2" t="s">
        <v>60</v>
      </c>
      <c r="R169" s="2" t="s">
        <v>61</v>
      </c>
      <c r="S169" s="3"/>
      <c r="T169" s="3"/>
      <c r="U169" s="3"/>
      <c r="V169" s="3">
        <v>1</v>
      </c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724</v>
      </c>
      <c r="AX169" s="2" t="s">
        <v>52</v>
      </c>
      <c r="AY169" s="2" t="s">
        <v>52</v>
      </c>
    </row>
    <row r="170" spans="1:51" ht="30" customHeight="1" x14ac:dyDescent="0.15">
      <c r="A170" s="8" t="s">
        <v>128</v>
      </c>
      <c r="B170" s="8" t="s">
        <v>129</v>
      </c>
      <c r="C170" s="8" t="s">
        <v>130</v>
      </c>
      <c r="D170" s="9">
        <v>2.9000000000000001E-2</v>
      </c>
      <c r="E170" s="12">
        <f>단가대비표!O109</f>
        <v>0</v>
      </c>
      <c r="F170" s="13">
        <f>TRUNC(E170*D170,1)</f>
        <v>0</v>
      </c>
      <c r="G170" s="12">
        <f>단가대비표!P109</f>
        <v>130264</v>
      </c>
      <c r="H170" s="13">
        <f>TRUNC(G170*D170,1)</f>
        <v>3777.6</v>
      </c>
      <c r="I170" s="12">
        <f>단가대비표!V109</f>
        <v>0</v>
      </c>
      <c r="J170" s="13">
        <f>TRUNC(I170*D170,1)</f>
        <v>0</v>
      </c>
      <c r="K170" s="12">
        <f t="shared" si="20"/>
        <v>130264</v>
      </c>
      <c r="L170" s="13">
        <f t="shared" si="20"/>
        <v>3777.6</v>
      </c>
      <c r="M170" s="8" t="s">
        <v>52</v>
      </c>
      <c r="N170" s="2" t="s">
        <v>605</v>
      </c>
      <c r="O170" s="2" t="s">
        <v>131</v>
      </c>
      <c r="P170" s="2" t="s">
        <v>60</v>
      </c>
      <c r="Q170" s="2" t="s">
        <v>60</v>
      </c>
      <c r="R170" s="2" t="s">
        <v>61</v>
      </c>
      <c r="S170" s="3"/>
      <c r="T170" s="3"/>
      <c r="U170" s="3"/>
      <c r="V170" s="3">
        <v>1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725</v>
      </c>
      <c r="AX170" s="2" t="s">
        <v>52</v>
      </c>
      <c r="AY170" s="2" t="s">
        <v>52</v>
      </c>
    </row>
    <row r="171" spans="1:51" ht="30" customHeight="1" x14ac:dyDescent="0.15">
      <c r="A171" s="8" t="s">
        <v>146</v>
      </c>
      <c r="B171" s="8" t="s">
        <v>720</v>
      </c>
      <c r="C171" s="8" t="s">
        <v>148</v>
      </c>
      <c r="D171" s="9">
        <v>1</v>
      </c>
      <c r="E171" s="12">
        <f>TRUNC(SUMIF(V169:V171, RIGHTB(O171, 1), H169:H171)*U171, 2)</f>
        <v>140.44</v>
      </c>
      <c r="F171" s="13">
        <f>TRUNC(E171*D171,1)</f>
        <v>140.4</v>
      </c>
      <c r="G171" s="12">
        <v>0</v>
      </c>
      <c r="H171" s="13">
        <f>TRUNC(G171*D171,1)</f>
        <v>0</v>
      </c>
      <c r="I171" s="12">
        <v>0</v>
      </c>
      <c r="J171" s="13">
        <f>TRUNC(I171*D171,1)</f>
        <v>0</v>
      </c>
      <c r="K171" s="12">
        <f t="shared" si="20"/>
        <v>140.4</v>
      </c>
      <c r="L171" s="13">
        <f t="shared" si="20"/>
        <v>140.4</v>
      </c>
      <c r="M171" s="8" t="s">
        <v>52</v>
      </c>
      <c r="N171" s="2" t="s">
        <v>605</v>
      </c>
      <c r="O171" s="2" t="s">
        <v>149</v>
      </c>
      <c r="P171" s="2" t="s">
        <v>60</v>
      </c>
      <c r="Q171" s="2" t="s">
        <v>60</v>
      </c>
      <c r="R171" s="2" t="s">
        <v>60</v>
      </c>
      <c r="S171" s="3">
        <v>1</v>
      </c>
      <c r="T171" s="3">
        <v>0</v>
      </c>
      <c r="U171" s="3">
        <v>0.01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726</v>
      </c>
      <c r="AX171" s="2" t="s">
        <v>52</v>
      </c>
      <c r="AY171" s="2" t="s">
        <v>52</v>
      </c>
    </row>
    <row r="172" spans="1:51" ht="30" customHeight="1" x14ac:dyDescent="0.15">
      <c r="A172" s="8" t="s">
        <v>488</v>
      </c>
      <c r="B172" s="8" t="s">
        <v>52</v>
      </c>
      <c r="C172" s="8" t="s">
        <v>52</v>
      </c>
      <c r="D172" s="9"/>
      <c r="E172" s="12"/>
      <c r="F172" s="13">
        <f>TRUNC(SUMIF(N169:N171, N168, F169:F171),0)</f>
        <v>140</v>
      </c>
      <c r="G172" s="12"/>
      <c r="H172" s="13">
        <f>TRUNC(SUMIF(N169:N171, N168, H169:H171),0)</f>
        <v>14044</v>
      </c>
      <c r="I172" s="12"/>
      <c r="J172" s="13">
        <f>TRUNC(SUMIF(N169:N171, N168, J169:J171),0)</f>
        <v>0</v>
      </c>
      <c r="K172" s="12"/>
      <c r="L172" s="13">
        <f>F172+H172+J172</f>
        <v>14184</v>
      </c>
      <c r="M172" s="8" t="s">
        <v>52</v>
      </c>
      <c r="N172" s="2" t="s">
        <v>152</v>
      </c>
      <c r="O172" s="2" t="s">
        <v>152</v>
      </c>
      <c r="P172" s="2" t="s">
        <v>52</v>
      </c>
      <c r="Q172" s="2" t="s">
        <v>52</v>
      </c>
      <c r="R172" s="2" t="s">
        <v>52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52</v>
      </c>
      <c r="AX172" s="2" t="s">
        <v>52</v>
      </c>
      <c r="AY172" s="2" t="s">
        <v>52</v>
      </c>
    </row>
    <row r="173" spans="1:51" ht="30" customHeight="1" x14ac:dyDescent="0.15">
      <c r="A173" s="9"/>
      <c r="B173" s="9"/>
      <c r="C173" s="9"/>
      <c r="D173" s="9"/>
      <c r="E173" s="12"/>
      <c r="F173" s="13"/>
      <c r="G173" s="12"/>
      <c r="H173" s="13"/>
      <c r="I173" s="12"/>
      <c r="J173" s="13"/>
      <c r="K173" s="12"/>
      <c r="L173" s="13"/>
      <c r="M173" s="9"/>
    </row>
    <row r="174" spans="1:51" ht="30" customHeight="1" x14ac:dyDescent="0.15">
      <c r="A174" s="24" t="s">
        <v>727</v>
      </c>
      <c r="B174" s="24"/>
      <c r="C174" s="24"/>
      <c r="D174" s="24"/>
      <c r="E174" s="25"/>
      <c r="F174" s="26"/>
      <c r="G174" s="25"/>
      <c r="H174" s="26"/>
      <c r="I174" s="25"/>
      <c r="J174" s="26"/>
      <c r="K174" s="25"/>
      <c r="L174" s="26"/>
      <c r="M174" s="24"/>
      <c r="N174" s="1" t="s">
        <v>651</v>
      </c>
    </row>
    <row r="175" spans="1:51" ht="30" customHeight="1" x14ac:dyDescent="0.15">
      <c r="A175" s="8" t="s">
        <v>309</v>
      </c>
      <c r="B175" s="8" t="s">
        <v>134</v>
      </c>
      <c r="C175" s="8" t="s">
        <v>130</v>
      </c>
      <c r="D175" s="9">
        <v>6.9000000000000006E-2</v>
      </c>
      <c r="E175" s="12">
        <f>단가대비표!O112</f>
        <v>0</v>
      </c>
      <c r="F175" s="13">
        <f>TRUNC(E175*D175,1)</f>
        <v>0</v>
      </c>
      <c r="G175" s="12">
        <f>단가대비표!P112</f>
        <v>186665</v>
      </c>
      <c r="H175" s="13">
        <f>TRUNC(G175*D175,1)</f>
        <v>12879.8</v>
      </c>
      <c r="I175" s="12">
        <f>단가대비표!V112</f>
        <v>0</v>
      </c>
      <c r="J175" s="13">
        <f>TRUNC(I175*D175,1)</f>
        <v>0</v>
      </c>
      <c r="K175" s="12">
        <f t="shared" ref="K175:L177" si="21">TRUNC(E175+G175+I175,1)</f>
        <v>186665</v>
      </c>
      <c r="L175" s="13">
        <f t="shared" si="21"/>
        <v>12879.8</v>
      </c>
      <c r="M175" s="8" t="s">
        <v>52</v>
      </c>
      <c r="N175" s="2" t="s">
        <v>651</v>
      </c>
      <c r="O175" s="2" t="s">
        <v>310</v>
      </c>
      <c r="P175" s="2" t="s">
        <v>60</v>
      </c>
      <c r="Q175" s="2" t="s">
        <v>60</v>
      </c>
      <c r="R175" s="2" t="s">
        <v>61</v>
      </c>
      <c r="S175" s="3"/>
      <c r="T175" s="3"/>
      <c r="U175" s="3"/>
      <c r="V175" s="3">
        <v>1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729</v>
      </c>
      <c r="AX175" s="2" t="s">
        <v>52</v>
      </c>
      <c r="AY175" s="2" t="s">
        <v>52</v>
      </c>
    </row>
    <row r="176" spans="1:51" ht="30" customHeight="1" x14ac:dyDescent="0.15">
      <c r="A176" s="8" t="s">
        <v>128</v>
      </c>
      <c r="B176" s="8" t="s">
        <v>129</v>
      </c>
      <c r="C176" s="8" t="s">
        <v>130</v>
      </c>
      <c r="D176" s="9">
        <v>1.7999999999999999E-2</v>
      </c>
      <c r="E176" s="12">
        <f>단가대비표!O109</f>
        <v>0</v>
      </c>
      <c r="F176" s="13">
        <f>TRUNC(E176*D176,1)</f>
        <v>0</v>
      </c>
      <c r="G176" s="12">
        <f>단가대비표!P109</f>
        <v>130264</v>
      </c>
      <c r="H176" s="13">
        <f>TRUNC(G176*D176,1)</f>
        <v>2344.6999999999998</v>
      </c>
      <c r="I176" s="12">
        <f>단가대비표!V109</f>
        <v>0</v>
      </c>
      <c r="J176" s="13">
        <f>TRUNC(I176*D176,1)</f>
        <v>0</v>
      </c>
      <c r="K176" s="12">
        <f t="shared" si="21"/>
        <v>130264</v>
      </c>
      <c r="L176" s="13">
        <f t="shared" si="21"/>
        <v>2344.6999999999998</v>
      </c>
      <c r="M176" s="8" t="s">
        <v>52</v>
      </c>
      <c r="N176" s="2" t="s">
        <v>651</v>
      </c>
      <c r="O176" s="2" t="s">
        <v>131</v>
      </c>
      <c r="P176" s="2" t="s">
        <v>60</v>
      </c>
      <c r="Q176" s="2" t="s">
        <v>60</v>
      </c>
      <c r="R176" s="2" t="s">
        <v>61</v>
      </c>
      <c r="S176" s="3"/>
      <c r="T176" s="3"/>
      <c r="U176" s="3"/>
      <c r="V176" s="3">
        <v>1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730</v>
      </c>
      <c r="AX176" s="2" t="s">
        <v>52</v>
      </c>
      <c r="AY176" s="2" t="s">
        <v>52</v>
      </c>
    </row>
    <row r="177" spans="1:51" ht="30" customHeight="1" x14ac:dyDescent="0.15">
      <c r="A177" s="8" t="s">
        <v>146</v>
      </c>
      <c r="B177" s="8" t="s">
        <v>720</v>
      </c>
      <c r="C177" s="8" t="s">
        <v>148</v>
      </c>
      <c r="D177" s="9">
        <v>1</v>
      </c>
      <c r="E177" s="12">
        <f>TRUNC(SUMIF(V175:V177, RIGHTB(O177, 1), H175:H177)*U177, 2)</f>
        <v>152.24</v>
      </c>
      <c r="F177" s="13">
        <f>TRUNC(E177*D177,1)</f>
        <v>152.19999999999999</v>
      </c>
      <c r="G177" s="12">
        <v>0</v>
      </c>
      <c r="H177" s="13">
        <f>TRUNC(G177*D177,1)</f>
        <v>0</v>
      </c>
      <c r="I177" s="12">
        <v>0</v>
      </c>
      <c r="J177" s="13">
        <f>TRUNC(I177*D177,1)</f>
        <v>0</v>
      </c>
      <c r="K177" s="12">
        <f t="shared" si="21"/>
        <v>152.19999999999999</v>
      </c>
      <c r="L177" s="13">
        <f t="shared" si="21"/>
        <v>152.19999999999999</v>
      </c>
      <c r="M177" s="8" t="s">
        <v>52</v>
      </c>
      <c r="N177" s="2" t="s">
        <v>651</v>
      </c>
      <c r="O177" s="2" t="s">
        <v>149</v>
      </c>
      <c r="P177" s="2" t="s">
        <v>60</v>
      </c>
      <c r="Q177" s="2" t="s">
        <v>60</v>
      </c>
      <c r="R177" s="2" t="s">
        <v>60</v>
      </c>
      <c r="S177" s="3">
        <v>1</v>
      </c>
      <c r="T177" s="3">
        <v>0</v>
      </c>
      <c r="U177" s="3">
        <v>0.01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731</v>
      </c>
      <c r="AX177" s="2" t="s">
        <v>52</v>
      </c>
      <c r="AY177" s="2" t="s">
        <v>52</v>
      </c>
    </row>
    <row r="178" spans="1:51" ht="30" customHeight="1" x14ac:dyDescent="0.15">
      <c r="A178" s="8" t="s">
        <v>488</v>
      </c>
      <c r="B178" s="8" t="s">
        <v>52</v>
      </c>
      <c r="C178" s="8" t="s">
        <v>52</v>
      </c>
      <c r="D178" s="9"/>
      <c r="E178" s="12"/>
      <c r="F178" s="13">
        <f>TRUNC(SUMIF(N175:N177, N174, F175:F177),0)</f>
        <v>152</v>
      </c>
      <c r="G178" s="12"/>
      <c r="H178" s="13">
        <f>TRUNC(SUMIF(N175:N177, N174, H175:H177),0)</f>
        <v>15224</v>
      </c>
      <c r="I178" s="12"/>
      <c r="J178" s="13">
        <f>TRUNC(SUMIF(N175:N177, N174, J175:J177),0)</f>
        <v>0</v>
      </c>
      <c r="K178" s="12"/>
      <c r="L178" s="13">
        <f>F178+H178+J178</f>
        <v>15376</v>
      </c>
      <c r="M178" s="8" t="s">
        <v>52</v>
      </c>
      <c r="N178" s="2" t="s">
        <v>152</v>
      </c>
      <c r="O178" s="2" t="s">
        <v>152</v>
      </c>
      <c r="P178" s="2" t="s">
        <v>52</v>
      </c>
      <c r="Q178" s="2" t="s">
        <v>52</v>
      </c>
      <c r="R178" s="2" t="s">
        <v>52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52</v>
      </c>
      <c r="AX178" s="2" t="s">
        <v>52</v>
      </c>
      <c r="AY178" s="2" t="s">
        <v>52</v>
      </c>
    </row>
  </sheetData>
  <mergeCells count="74">
    <mergeCell ref="A155:M155"/>
    <mergeCell ref="A162:M162"/>
    <mergeCell ref="A168:M168"/>
    <mergeCell ref="A174:M174"/>
    <mergeCell ref="A119:M119"/>
    <mergeCell ref="A125:M125"/>
    <mergeCell ref="A130:M130"/>
    <mergeCell ref="A136:M136"/>
    <mergeCell ref="A142:M142"/>
    <mergeCell ref="A148:M148"/>
    <mergeCell ref="A113:M113"/>
    <mergeCell ref="A44:M44"/>
    <mergeCell ref="A52:M52"/>
    <mergeCell ref="A60:M60"/>
    <mergeCell ref="A68:M68"/>
    <mergeCell ref="A74:M74"/>
    <mergeCell ref="A80:M80"/>
    <mergeCell ref="A86:M86"/>
    <mergeCell ref="A92:M92"/>
    <mergeCell ref="A97:M97"/>
    <mergeCell ref="A102:M102"/>
    <mergeCell ref="A107:M107"/>
    <mergeCell ref="A4:M4"/>
    <mergeCell ref="A9:M9"/>
    <mergeCell ref="A15:M15"/>
    <mergeCell ref="A20:M20"/>
    <mergeCell ref="A28:M28"/>
    <mergeCell ref="A36:M36"/>
    <mergeCell ref="AR2:AR3"/>
    <mergeCell ref="AS2:AS3"/>
    <mergeCell ref="AT2:AT3"/>
    <mergeCell ref="AU2:AU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V2:AV3"/>
    <mergeCell ref="AW2:AW3"/>
    <mergeCell ref="AL2:AL3"/>
    <mergeCell ref="AM2:AM3"/>
    <mergeCell ref="AN2:AN3"/>
    <mergeCell ref="AO2:AO3"/>
    <mergeCell ref="AP2:AP3"/>
    <mergeCell ref="AQ2:AQ3"/>
    <mergeCell ref="AE2:AE3"/>
    <mergeCell ref="T2:T3"/>
    <mergeCell ref="U2:U3"/>
    <mergeCell ref="V2:V3"/>
    <mergeCell ref="W2:W3"/>
    <mergeCell ref="X2:X3"/>
    <mergeCell ref="Y2:Y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1"/>
  <sheetViews>
    <sheetView view="pageBreakPreview" topLeftCell="B1" zoomScaleNormal="100" zoomScaleSheetLayoutView="100" workbookViewId="0">
      <selection activeCell="B13" sqref="B13"/>
    </sheetView>
  </sheetViews>
  <sheetFormatPr defaultRowHeight="14.25" x14ac:dyDescent="0.15"/>
  <cols>
    <col min="1" max="1" width="21.625" hidden="1" customWidth="1"/>
    <col min="2" max="2" width="30.5" bestFit="1" customWidth="1"/>
    <col min="3" max="3" width="32.75" bestFit="1" customWidth="1"/>
    <col min="4" max="4" width="6" bestFit="1" customWidth="1"/>
    <col min="5" max="5" width="12.625" bestFit="1" customWidth="1"/>
    <col min="6" max="6" width="6.25" bestFit="1" customWidth="1"/>
    <col min="7" max="7" width="11.625" bestFit="1" customWidth="1"/>
    <col min="8" max="8" width="6.25" bestFit="1" customWidth="1"/>
    <col min="9" max="9" width="13.875" bestFit="1" customWidth="1"/>
    <col min="10" max="10" width="6.25" bestFit="1" customWidth="1"/>
    <col min="11" max="11" width="11.625" bestFit="1" customWidth="1"/>
    <col min="12" max="12" width="6.25" bestFit="1" customWidth="1"/>
    <col min="13" max="13" width="11.5" bestFit="1" customWidth="1"/>
    <col min="14" max="14" width="6.25" bestFit="1" customWidth="1"/>
    <col min="15" max="15" width="13.875" bestFit="1" customWidth="1"/>
    <col min="16" max="16" width="11.625" bestFit="1" customWidth="1"/>
    <col min="17" max="17" width="12.625" bestFit="1" customWidth="1"/>
    <col min="18" max="19" width="10.25" bestFit="1" customWidth="1"/>
    <col min="20" max="20" width="11.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.5" hidden="1" customWidth="1"/>
    <col min="27" max="27" width="11.625" hidden="1" customWidth="1"/>
    <col min="28" max="28" width="9.5" hidden="1" customWidth="1"/>
  </cols>
  <sheetData>
    <row r="1" spans="1:28" ht="30" customHeight="1" x14ac:dyDescent="0.15">
      <c r="A1" s="19" t="s">
        <v>732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8" ht="30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8" ht="30" customHeight="1" x14ac:dyDescent="0.15">
      <c r="A3" s="21" t="s">
        <v>462</v>
      </c>
      <c r="B3" s="21" t="s">
        <v>2</v>
      </c>
      <c r="C3" s="21" t="s">
        <v>733</v>
      </c>
      <c r="D3" s="21" t="s">
        <v>4</v>
      </c>
      <c r="E3" s="21" t="s">
        <v>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 t="s">
        <v>464</v>
      </c>
      <c r="Q3" s="21" t="s">
        <v>465</v>
      </c>
      <c r="R3" s="21"/>
      <c r="S3" s="21"/>
      <c r="T3" s="21"/>
      <c r="U3" s="21"/>
      <c r="V3" s="21"/>
      <c r="W3" s="21" t="s">
        <v>467</v>
      </c>
      <c r="X3" s="21" t="s">
        <v>12</v>
      </c>
      <c r="Y3" s="23" t="s">
        <v>741</v>
      </c>
      <c r="Z3" s="23" t="s">
        <v>742</v>
      </c>
      <c r="AA3" s="23" t="s">
        <v>743</v>
      </c>
      <c r="AB3" s="23" t="s">
        <v>48</v>
      </c>
    </row>
    <row r="4" spans="1:28" ht="30" customHeight="1" x14ac:dyDescent="0.15">
      <c r="A4" s="21"/>
      <c r="B4" s="21"/>
      <c r="C4" s="21"/>
      <c r="D4" s="21"/>
      <c r="E4" s="4" t="s">
        <v>734</v>
      </c>
      <c r="F4" s="4" t="s">
        <v>735</v>
      </c>
      <c r="G4" s="4" t="s">
        <v>736</v>
      </c>
      <c r="H4" s="4" t="s">
        <v>735</v>
      </c>
      <c r="I4" s="4" t="s">
        <v>737</v>
      </c>
      <c r="J4" s="4" t="s">
        <v>735</v>
      </c>
      <c r="K4" s="4" t="s">
        <v>738</v>
      </c>
      <c r="L4" s="4" t="s">
        <v>735</v>
      </c>
      <c r="M4" s="4" t="s">
        <v>739</v>
      </c>
      <c r="N4" s="4" t="s">
        <v>735</v>
      </c>
      <c r="O4" s="4" t="s">
        <v>740</v>
      </c>
      <c r="P4" s="21"/>
      <c r="Q4" s="4" t="s">
        <v>734</v>
      </c>
      <c r="R4" s="4" t="s">
        <v>736</v>
      </c>
      <c r="S4" s="4" t="s">
        <v>737</v>
      </c>
      <c r="T4" s="4" t="s">
        <v>738</v>
      </c>
      <c r="U4" s="4" t="s">
        <v>739</v>
      </c>
      <c r="V4" s="4" t="s">
        <v>740</v>
      </c>
      <c r="W4" s="21"/>
      <c r="X4" s="21"/>
      <c r="Y4" s="23"/>
      <c r="Z4" s="23"/>
      <c r="AA4" s="23"/>
      <c r="AB4" s="23"/>
    </row>
    <row r="5" spans="1:28" ht="30" customHeight="1" x14ac:dyDescent="0.15">
      <c r="A5" s="8" t="s">
        <v>687</v>
      </c>
      <c r="B5" s="8" t="s">
        <v>685</v>
      </c>
      <c r="C5" s="8" t="s">
        <v>681</v>
      </c>
      <c r="D5" s="14" t="s">
        <v>58</v>
      </c>
      <c r="E5" s="15">
        <v>0</v>
      </c>
      <c r="F5" s="8" t="s">
        <v>52</v>
      </c>
      <c r="G5" s="15">
        <v>0</v>
      </c>
      <c r="H5" s="8" t="s">
        <v>52</v>
      </c>
      <c r="I5" s="15">
        <v>0</v>
      </c>
      <c r="J5" s="8" t="s">
        <v>52</v>
      </c>
      <c r="K5" s="15">
        <v>0</v>
      </c>
      <c r="L5" s="8" t="s">
        <v>52</v>
      </c>
      <c r="M5" s="15">
        <v>0</v>
      </c>
      <c r="N5" s="8" t="s">
        <v>52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101750</v>
      </c>
      <c r="V5" s="15">
        <f>SMALL(Q5:U5,COUNTIF(Q5:U5,0)+1)</f>
        <v>101750</v>
      </c>
      <c r="W5" s="8" t="s">
        <v>744</v>
      </c>
      <c r="X5" s="8" t="s">
        <v>686</v>
      </c>
      <c r="Y5" s="2" t="s">
        <v>52</v>
      </c>
      <c r="Z5" s="2" t="s">
        <v>52</v>
      </c>
      <c r="AA5" s="16"/>
      <c r="AB5" s="2" t="s">
        <v>52</v>
      </c>
    </row>
    <row r="6" spans="1:28" ht="30" customHeight="1" x14ac:dyDescent="0.15">
      <c r="A6" s="8" t="s">
        <v>705</v>
      </c>
      <c r="B6" s="8" t="s">
        <v>702</v>
      </c>
      <c r="C6" s="8" t="s">
        <v>703</v>
      </c>
      <c r="D6" s="14" t="s">
        <v>58</v>
      </c>
      <c r="E6" s="15">
        <v>0</v>
      </c>
      <c r="F6" s="8" t="s">
        <v>52</v>
      </c>
      <c r="G6" s="15">
        <v>0</v>
      </c>
      <c r="H6" s="8" t="s">
        <v>52</v>
      </c>
      <c r="I6" s="15">
        <v>0</v>
      </c>
      <c r="J6" s="8" t="s">
        <v>52</v>
      </c>
      <c r="K6" s="15">
        <v>0</v>
      </c>
      <c r="L6" s="8" t="s">
        <v>52</v>
      </c>
      <c r="M6" s="15">
        <v>0</v>
      </c>
      <c r="N6" s="8" t="s">
        <v>52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1188</v>
      </c>
      <c r="V6" s="15">
        <f>SMALL(Q6:U6,COUNTIF(Q6:U6,0)+1)</f>
        <v>1188</v>
      </c>
      <c r="W6" s="8" t="s">
        <v>745</v>
      </c>
      <c r="X6" s="8" t="s">
        <v>686</v>
      </c>
      <c r="Y6" s="2" t="s">
        <v>52</v>
      </c>
      <c r="Z6" s="2" t="s">
        <v>52</v>
      </c>
      <c r="AA6" s="16"/>
      <c r="AB6" s="2" t="s">
        <v>52</v>
      </c>
    </row>
    <row r="7" spans="1:28" ht="30" customHeight="1" x14ac:dyDescent="0.15">
      <c r="A7" s="8" t="s">
        <v>692</v>
      </c>
      <c r="B7" s="8" t="s">
        <v>689</v>
      </c>
      <c r="C7" s="8" t="s">
        <v>690</v>
      </c>
      <c r="D7" s="14" t="s">
        <v>691</v>
      </c>
      <c r="E7" s="15">
        <v>0</v>
      </c>
      <c r="F7" s="8" t="s">
        <v>52</v>
      </c>
      <c r="G7" s="15">
        <v>1317.27</v>
      </c>
      <c r="H7" s="8" t="s">
        <v>746</v>
      </c>
      <c r="I7" s="15">
        <v>1205</v>
      </c>
      <c r="J7" s="8" t="s">
        <v>747</v>
      </c>
      <c r="K7" s="15">
        <v>0</v>
      </c>
      <c r="L7" s="8" t="s">
        <v>52</v>
      </c>
      <c r="M7" s="15">
        <v>0</v>
      </c>
      <c r="N7" s="8" t="s">
        <v>52</v>
      </c>
      <c r="O7" s="15">
        <f t="shared" ref="O7:O38" si="0">SMALL(E7:M7,COUNTIF(E7:M7,0)+1)</f>
        <v>1205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8" t="s">
        <v>748</v>
      </c>
      <c r="X7" s="8" t="s">
        <v>52</v>
      </c>
      <c r="Y7" s="2" t="s">
        <v>52</v>
      </c>
      <c r="Z7" s="2" t="s">
        <v>52</v>
      </c>
      <c r="AA7" s="16"/>
      <c r="AB7" s="2" t="s">
        <v>52</v>
      </c>
    </row>
    <row r="8" spans="1:28" ht="30" customHeight="1" x14ac:dyDescent="0.15">
      <c r="A8" s="8" t="s">
        <v>709</v>
      </c>
      <c r="B8" s="8" t="s">
        <v>707</v>
      </c>
      <c r="C8" s="8" t="s">
        <v>708</v>
      </c>
      <c r="D8" s="14" t="s">
        <v>691</v>
      </c>
      <c r="E8" s="15">
        <v>0</v>
      </c>
      <c r="F8" s="8" t="s">
        <v>52</v>
      </c>
      <c r="G8" s="15">
        <v>1430</v>
      </c>
      <c r="H8" s="8" t="s">
        <v>746</v>
      </c>
      <c r="I8" s="15">
        <v>1362</v>
      </c>
      <c r="J8" s="8" t="s">
        <v>747</v>
      </c>
      <c r="K8" s="15">
        <v>0</v>
      </c>
      <c r="L8" s="8" t="s">
        <v>52</v>
      </c>
      <c r="M8" s="15">
        <v>0</v>
      </c>
      <c r="N8" s="8" t="s">
        <v>52</v>
      </c>
      <c r="O8" s="15">
        <f t="shared" si="0"/>
        <v>1362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8" t="s">
        <v>749</v>
      </c>
      <c r="X8" s="8" t="s">
        <v>52</v>
      </c>
      <c r="Y8" s="2" t="s">
        <v>52</v>
      </c>
      <c r="Z8" s="2" t="s">
        <v>52</v>
      </c>
      <c r="AA8" s="16"/>
      <c r="AB8" s="2" t="s">
        <v>52</v>
      </c>
    </row>
    <row r="9" spans="1:28" ht="30" customHeight="1" x14ac:dyDescent="0.15">
      <c r="A9" s="8" t="s">
        <v>82</v>
      </c>
      <c r="B9" s="8" t="s">
        <v>80</v>
      </c>
      <c r="C9" s="8" t="s">
        <v>81</v>
      </c>
      <c r="D9" s="14" t="s">
        <v>58</v>
      </c>
      <c r="E9" s="15">
        <v>108800</v>
      </c>
      <c r="F9" s="8" t="s">
        <v>52</v>
      </c>
      <c r="G9" s="15">
        <v>0</v>
      </c>
      <c r="H9" s="8" t="s">
        <v>52</v>
      </c>
      <c r="I9" s="15">
        <v>0</v>
      </c>
      <c r="J9" s="8" t="s">
        <v>52</v>
      </c>
      <c r="K9" s="15">
        <v>0</v>
      </c>
      <c r="L9" s="8" t="s">
        <v>52</v>
      </c>
      <c r="M9" s="15">
        <v>0</v>
      </c>
      <c r="N9" s="8" t="s">
        <v>52</v>
      </c>
      <c r="O9" s="15">
        <f t="shared" si="0"/>
        <v>108800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8" t="s">
        <v>750</v>
      </c>
      <c r="X9" s="8" t="s">
        <v>52</v>
      </c>
      <c r="Y9" s="2" t="s">
        <v>52</v>
      </c>
      <c r="Z9" s="2" t="s">
        <v>52</v>
      </c>
      <c r="AA9" s="16"/>
      <c r="AB9" s="2" t="s">
        <v>52</v>
      </c>
    </row>
    <row r="10" spans="1:28" ht="30" customHeight="1" x14ac:dyDescent="0.15">
      <c r="A10" s="8" t="s">
        <v>74</v>
      </c>
      <c r="B10" s="8" t="s">
        <v>71</v>
      </c>
      <c r="C10" s="8" t="s">
        <v>72</v>
      </c>
      <c r="D10" s="14" t="s">
        <v>73</v>
      </c>
      <c r="E10" s="15">
        <v>98000</v>
      </c>
      <c r="F10" s="8" t="s">
        <v>52</v>
      </c>
      <c r="G10" s="15">
        <v>201000</v>
      </c>
      <c r="H10" s="8" t="s">
        <v>751</v>
      </c>
      <c r="I10" s="15">
        <v>0</v>
      </c>
      <c r="J10" s="8" t="s">
        <v>52</v>
      </c>
      <c r="K10" s="15">
        <v>0</v>
      </c>
      <c r="L10" s="8" t="s">
        <v>52</v>
      </c>
      <c r="M10" s="15">
        <v>0</v>
      </c>
      <c r="N10" s="8" t="s">
        <v>52</v>
      </c>
      <c r="O10" s="15">
        <f t="shared" si="0"/>
        <v>98000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8" t="s">
        <v>752</v>
      </c>
      <c r="X10" s="8" t="s">
        <v>52</v>
      </c>
      <c r="Y10" s="2" t="s">
        <v>52</v>
      </c>
      <c r="Z10" s="2" t="s">
        <v>52</v>
      </c>
      <c r="AA10" s="16"/>
      <c r="AB10" s="2" t="s">
        <v>52</v>
      </c>
    </row>
    <row r="11" spans="1:28" ht="30" customHeight="1" x14ac:dyDescent="0.15">
      <c r="A11" s="8" t="s">
        <v>105</v>
      </c>
      <c r="B11" s="8" t="s">
        <v>103</v>
      </c>
      <c r="C11" s="8" t="s">
        <v>104</v>
      </c>
      <c r="D11" s="14" t="s">
        <v>90</v>
      </c>
      <c r="E11" s="15">
        <v>8000</v>
      </c>
      <c r="F11" s="8" t="s">
        <v>52</v>
      </c>
      <c r="G11" s="15">
        <v>0</v>
      </c>
      <c r="H11" s="8" t="s">
        <v>52</v>
      </c>
      <c r="I11" s="15">
        <v>9500</v>
      </c>
      <c r="J11" s="8" t="s">
        <v>753</v>
      </c>
      <c r="K11" s="15">
        <v>0</v>
      </c>
      <c r="L11" s="8" t="s">
        <v>52</v>
      </c>
      <c r="M11" s="15">
        <v>0</v>
      </c>
      <c r="N11" s="8" t="s">
        <v>52</v>
      </c>
      <c r="O11" s="15">
        <f t="shared" si="0"/>
        <v>8000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8" t="s">
        <v>754</v>
      </c>
      <c r="X11" s="8" t="s">
        <v>52</v>
      </c>
      <c r="Y11" s="2" t="s">
        <v>52</v>
      </c>
      <c r="Z11" s="2" t="s">
        <v>52</v>
      </c>
      <c r="AA11" s="16"/>
      <c r="AB11" s="2" t="s">
        <v>52</v>
      </c>
    </row>
    <row r="12" spans="1:28" ht="30" customHeight="1" x14ac:dyDescent="0.15">
      <c r="A12" s="8" t="s">
        <v>97</v>
      </c>
      <c r="B12" s="8" t="s">
        <v>88</v>
      </c>
      <c r="C12" s="8" t="s">
        <v>96</v>
      </c>
      <c r="D12" s="14" t="s">
        <v>90</v>
      </c>
      <c r="E12" s="15">
        <v>0</v>
      </c>
      <c r="F12" s="8" t="s">
        <v>52</v>
      </c>
      <c r="G12" s="15">
        <v>0</v>
      </c>
      <c r="H12" s="8" t="s">
        <v>52</v>
      </c>
      <c r="I12" s="15">
        <v>16000</v>
      </c>
      <c r="J12" s="8" t="s">
        <v>755</v>
      </c>
      <c r="K12" s="15">
        <v>0</v>
      </c>
      <c r="L12" s="8" t="s">
        <v>52</v>
      </c>
      <c r="M12" s="15">
        <v>0</v>
      </c>
      <c r="N12" s="8" t="s">
        <v>52</v>
      </c>
      <c r="O12" s="15">
        <f t="shared" si="0"/>
        <v>16000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8" t="s">
        <v>756</v>
      </c>
      <c r="X12" s="8" t="s">
        <v>52</v>
      </c>
      <c r="Y12" s="2" t="s">
        <v>52</v>
      </c>
      <c r="Z12" s="2" t="s">
        <v>52</v>
      </c>
      <c r="AA12" s="16"/>
      <c r="AB12" s="2" t="s">
        <v>52</v>
      </c>
    </row>
    <row r="13" spans="1:28" ht="30" customHeight="1" x14ac:dyDescent="0.15">
      <c r="A13" s="8" t="s">
        <v>91</v>
      </c>
      <c r="B13" s="8" t="s">
        <v>88</v>
      </c>
      <c r="C13" s="8" t="s">
        <v>89</v>
      </c>
      <c r="D13" s="14" t="s">
        <v>90</v>
      </c>
      <c r="E13" s="15">
        <v>0</v>
      </c>
      <c r="F13" s="8" t="s">
        <v>52</v>
      </c>
      <c r="G13" s="15">
        <v>0</v>
      </c>
      <c r="H13" s="8" t="s">
        <v>52</v>
      </c>
      <c r="I13" s="15">
        <v>100000</v>
      </c>
      <c r="J13" s="8" t="s">
        <v>755</v>
      </c>
      <c r="K13" s="15">
        <v>0</v>
      </c>
      <c r="L13" s="8" t="s">
        <v>52</v>
      </c>
      <c r="M13" s="15">
        <v>0</v>
      </c>
      <c r="N13" s="8" t="s">
        <v>52</v>
      </c>
      <c r="O13" s="15">
        <f t="shared" si="0"/>
        <v>100000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8" t="s">
        <v>757</v>
      </c>
      <c r="X13" s="8" t="s">
        <v>52</v>
      </c>
      <c r="Y13" s="2" t="s">
        <v>52</v>
      </c>
      <c r="Z13" s="2" t="s">
        <v>52</v>
      </c>
      <c r="AA13" s="16"/>
      <c r="AB13" s="2" t="s">
        <v>52</v>
      </c>
    </row>
    <row r="14" spans="1:28" ht="30" customHeight="1" x14ac:dyDescent="0.15">
      <c r="A14" s="8" t="s">
        <v>94</v>
      </c>
      <c r="B14" s="8" t="s">
        <v>88</v>
      </c>
      <c r="C14" s="8" t="s">
        <v>93</v>
      </c>
      <c r="D14" s="14" t="s">
        <v>90</v>
      </c>
      <c r="E14" s="15">
        <v>57960</v>
      </c>
      <c r="F14" s="8" t="s">
        <v>52</v>
      </c>
      <c r="G14" s="15">
        <v>0</v>
      </c>
      <c r="H14" s="8" t="s">
        <v>52</v>
      </c>
      <c r="I14" s="15">
        <v>103000</v>
      </c>
      <c r="J14" s="8" t="s">
        <v>755</v>
      </c>
      <c r="K14" s="15">
        <v>0</v>
      </c>
      <c r="L14" s="8" t="s">
        <v>52</v>
      </c>
      <c r="M14" s="15">
        <v>0</v>
      </c>
      <c r="N14" s="8" t="s">
        <v>52</v>
      </c>
      <c r="O14" s="15">
        <f t="shared" si="0"/>
        <v>57960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8" t="s">
        <v>758</v>
      </c>
      <c r="X14" s="8" t="s">
        <v>52</v>
      </c>
      <c r="Y14" s="2" t="s">
        <v>52</v>
      </c>
      <c r="Z14" s="2" t="s">
        <v>52</v>
      </c>
      <c r="AA14" s="16"/>
      <c r="AB14" s="2" t="s">
        <v>52</v>
      </c>
    </row>
    <row r="15" spans="1:28" ht="30" customHeight="1" x14ac:dyDescent="0.15">
      <c r="A15" s="8" t="s">
        <v>101</v>
      </c>
      <c r="B15" s="8" t="s">
        <v>99</v>
      </c>
      <c r="C15" s="8" t="s">
        <v>100</v>
      </c>
      <c r="D15" s="14" t="s">
        <v>90</v>
      </c>
      <c r="E15" s="15">
        <v>0</v>
      </c>
      <c r="F15" s="8" t="s">
        <v>52</v>
      </c>
      <c r="G15" s="15">
        <v>14000</v>
      </c>
      <c r="H15" s="8" t="s">
        <v>759</v>
      </c>
      <c r="I15" s="15">
        <v>7500</v>
      </c>
      <c r="J15" s="8" t="s">
        <v>753</v>
      </c>
      <c r="K15" s="15">
        <v>0</v>
      </c>
      <c r="L15" s="8" t="s">
        <v>52</v>
      </c>
      <c r="M15" s="15">
        <v>0</v>
      </c>
      <c r="N15" s="8" t="s">
        <v>52</v>
      </c>
      <c r="O15" s="15">
        <f t="shared" si="0"/>
        <v>7500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8" t="s">
        <v>760</v>
      </c>
      <c r="X15" s="8" t="s">
        <v>52</v>
      </c>
      <c r="Y15" s="2" t="s">
        <v>52</v>
      </c>
      <c r="Z15" s="2" t="s">
        <v>52</v>
      </c>
      <c r="AA15" s="16"/>
      <c r="AB15" s="2" t="s">
        <v>52</v>
      </c>
    </row>
    <row r="16" spans="1:28" ht="30" customHeight="1" x14ac:dyDescent="0.15">
      <c r="A16" s="8" t="s">
        <v>109</v>
      </c>
      <c r="B16" s="8" t="s">
        <v>107</v>
      </c>
      <c r="C16" s="8" t="s">
        <v>107</v>
      </c>
      <c r="D16" s="14" t="s">
        <v>108</v>
      </c>
      <c r="E16" s="15">
        <v>0</v>
      </c>
      <c r="F16" s="8" t="s">
        <v>52</v>
      </c>
      <c r="G16" s="15">
        <v>13000</v>
      </c>
      <c r="H16" s="8" t="s">
        <v>759</v>
      </c>
      <c r="I16" s="15">
        <v>8500</v>
      </c>
      <c r="J16" s="8" t="s">
        <v>753</v>
      </c>
      <c r="K16" s="15">
        <v>0</v>
      </c>
      <c r="L16" s="8" t="s">
        <v>52</v>
      </c>
      <c r="M16" s="15">
        <v>0</v>
      </c>
      <c r="N16" s="8" t="s">
        <v>52</v>
      </c>
      <c r="O16" s="15">
        <f t="shared" si="0"/>
        <v>8500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8" t="s">
        <v>761</v>
      </c>
      <c r="X16" s="8" t="s">
        <v>52</v>
      </c>
      <c r="Y16" s="2" t="s">
        <v>52</v>
      </c>
      <c r="Z16" s="2" t="s">
        <v>52</v>
      </c>
      <c r="AA16" s="16"/>
      <c r="AB16" s="2" t="s">
        <v>52</v>
      </c>
    </row>
    <row r="17" spans="1:28" ht="30" customHeight="1" x14ac:dyDescent="0.15">
      <c r="A17" s="8" t="s">
        <v>86</v>
      </c>
      <c r="B17" s="8" t="s">
        <v>84</v>
      </c>
      <c r="C17" s="8" t="s">
        <v>85</v>
      </c>
      <c r="D17" s="14" t="s">
        <v>73</v>
      </c>
      <c r="E17" s="15">
        <v>0</v>
      </c>
      <c r="F17" s="8" t="s">
        <v>52</v>
      </c>
      <c r="G17" s="15">
        <v>0</v>
      </c>
      <c r="H17" s="8" t="s">
        <v>52</v>
      </c>
      <c r="I17" s="15">
        <v>145000</v>
      </c>
      <c r="J17" s="8" t="s">
        <v>762</v>
      </c>
      <c r="K17" s="15">
        <v>0</v>
      </c>
      <c r="L17" s="8" t="s">
        <v>52</v>
      </c>
      <c r="M17" s="15">
        <v>0</v>
      </c>
      <c r="N17" s="8" t="s">
        <v>52</v>
      </c>
      <c r="O17" s="15">
        <f t="shared" si="0"/>
        <v>145000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8" t="s">
        <v>763</v>
      </c>
      <c r="X17" s="8" t="s">
        <v>52</v>
      </c>
      <c r="Y17" s="2" t="s">
        <v>52</v>
      </c>
      <c r="Z17" s="2" t="s">
        <v>52</v>
      </c>
      <c r="AA17" s="16"/>
      <c r="AB17" s="2" t="s">
        <v>52</v>
      </c>
    </row>
    <row r="18" spans="1:28" ht="30" customHeight="1" x14ac:dyDescent="0.15">
      <c r="A18" s="8" t="s">
        <v>173</v>
      </c>
      <c r="B18" s="8" t="s">
        <v>171</v>
      </c>
      <c r="C18" s="8" t="s">
        <v>172</v>
      </c>
      <c r="D18" s="14" t="s">
        <v>108</v>
      </c>
      <c r="E18" s="15">
        <v>0</v>
      </c>
      <c r="F18" s="8" t="s">
        <v>52</v>
      </c>
      <c r="G18" s="15">
        <v>0</v>
      </c>
      <c r="H18" s="8" t="s">
        <v>52</v>
      </c>
      <c r="I18" s="15">
        <v>321300</v>
      </c>
      <c r="J18" s="8" t="s">
        <v>764</v>
      </c>
      <c r="K18" s="15">
        <v>0</v>
      </c>
      <c r="L18" s="8" t="s">
        <v>52</v>
      </c>
      <c r="M18" s="15">
        <v>0</v>
      </c>
      <c r="N18" s="8" t="s">
        <v>52</v>
      </c>
      <c r="O18" s="15">
        <f t="shared" si="0"/>
        <v>321300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8" t="s">
        <v>765</v>
      </c>
      <c r="X18" s="8" t="s">
        <v>52</v>
      </c>
      <c r="Y18" s="2" t="s">
        <v>52</v>
      </c>
      <c r="Z18" s="2" t="s">
        <v>52</v>
      </c>
      <c r="AA18" s="16"/>
      <c r="AB18" s="2" t="s">
        <v>52</v>
      </c>
    </row>
    <row r="19" spans="1:28" ht="30" customHeight="1" x14ac:dyDescent="0.15">
      <c r="A19" s="8" t="s">
        <v>59</v>
      </c>
      <c r="B19" s="8" t="s">
        <v>56</v>
      </c>
      <c r="C19" s="8" t="s">
        <v>57</v>
      </c>
      <c r="D19" s="14" t="s">
        <v>58</v>
      </c>
      <c r="E19" s="15">
        <v>0</v>
      </c>
      <c r="F19" s="8" t="s">
        <v>52</v>
      </c>
      <c r="G19" s="15">
        <v>0</v>
      </c>
      <c r="H19" s="8" t="s">
        <v>52</v>
      </c>
      <c r="I19" s="15">
        <v>32500</v>
      </c>
      <c r="J19" s="8" t="s">
        <v>766</v>
      </c>
      <c r="K19" s="15">
        <v>0</v>
      </c>
      <c r="L19" s="8" t="s">
        <v>52</v>
      </c>
      <c r="M19" s="15">
        <v>0</v>
      </c>
      <c r="N19" s="8" t="s">
        <v>52</v>
      </c>
      <c r="O19" s="15">
        <f t="shared" si="0"/>
        <v>32500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8" t="s">
        <v>767</v>
      </c>
      <c r="X19" s="8" t="s">
        <v>52</v>
      </c>
      <c r="Y19" s="2" t="s">
        <v>52</v>
      </c>
      <c r="Z19" s="2" t="s">
        <v>52</v>
      </c>
      <c r="AA19" s="16"/>
      <c r="AB19" s="2" t="s">
        <v>52</v>
      </c>
    </row>
    <row r="20" spans="1:28" ht="30" customHeight="1" x14ac:dyDescent="0.15">
      <c r="A20" s="8" t="s">
        <v>417</v>
      </c>
      <c r="B20" s="8" t="s">
        <v>416</v>
      </c>
      <c r="C20" s="8" t="s">
        <v>387</v>
      </c>
      <c r="D20" s="14" t="s">
        <v>108</v>
      </c>
      <c r="E20" s="15">
        <v>0</v>
      </c>
      <c r="F20" s="8" t="s">
        <v>52</v>
      </c>
      <c r="G20" s="15">
        <v>7000</v>
      </c>
      <c r="H20" s="8" t="s">
        <v>768</v>
      </c>
      <c r="I20" s="15">
        <v>0</v>
      </c>
      <c r="J20" s="8" t="s">
        <v>52</v>
      </c>
      <c r="K20" s="15">
        <v>0</v>
      </c>
      <c r="L20" s="8" t="s">
        <v>52</v>
      </c>
      <c r="M20" s="15">
        <v>20000</v>
      </c>
      <c r="N20" s="8" t="s">
        <v>52</v>
      </c>
      <c r="O20" s="15">
        <f t="shared" si="0"/>
        <v>7000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8" t="s">
        <v>769</v>
      </c>
      <c r="X20" s="8" t="s">
        <v>52</v>
      </c>
      <c r="Y20" s="2" t="s">
        <v>52</v>
      </c>
      <c r="Z20" s="2" t="s">
        <v>52</v>
      </c>
      <c r="AA20" s="16"/>
      <c r="AB20" s="2" t="s">
        <v>52</v>
      </c>
    </row>
    <row r="21" spans="1:28" ht="30" customHeight="1" x14ac:dyDescent="0.15">
      <c r="A21" s="8" t="s">
        <v>78</v>
      </c>
      <c r="B21" s="8" t="s">
        <v>76</v>
      </c>
      <c r="C21" s="8" t="s">
        <v>77</v>
      </c>
      <c r="D21" s="14" t="s">
        <v>73</v>
      </c>
      <c r="E21" s="15">
        <v>0</v>
      </c>
      <c r="F21" s="8" t="s">
        <v>52</v>
      </c>
      <c r="G21" s="15">
        <v>0</v>
      </c>
      <c r="H21" s="8" t="s">
        <v>52</v>
      </c>
      <c r="I21" s="15">
        <v>280000</v>
      </c>
      <c r="J21" s="8" t="s">
        <v>770</v>
      </c>
      <c r="K21" s="15">
        <v>0</v>
      </c>
      <c r="L21" s="8" t="s">
        <v>52</v>
      </c>
      <c r="M21" s="15">
        <v>0</v>
      </c>
      <c r="N21" s="8" t="s">
        <v>52</v>
      </c>
      <c r="O21" s="15">
        <f t="shared" si="0"/>
        <v>280000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8" t="s">
        <v>771</v>
      </c>
      <c r="X21" s="8" t="s">
        <v>52</v>
      </c>
      <c r="Y21" s="2" t="s">
        <v>52</v>
      </c>
      <c r="Z21" s="2" t="s">
        <v>52</v>
      </c>
      <c r="AA21" s="16"/>
      <c r="AB21" s="2" t="s">
        <v>52</v>
      </c>
    </row>
    <row r="22" spans="1:28" ht="30" customHeight="1" x14ac:dyDescent="0.15">
      <c r="A22" s="8" t="s">
        <v>65</v>
      </c>
      <c r="B22" s="8" t="s">
        <v>63</v>
      </c>
      <c r="C22" s="8" t="s">
        <v>64</v>
      </c>
      <c r="D22" s="14" t="s">
        <v>58</v>
      </c>
      <c r="E22" s="15">
        <v>0</v>
      </c>
      <c r="F22" s="8" t="s">
        <v>52</v>
      </c>
      <c r="G22" s="15">
        <v>0</v>
      </c>
      <c r="H22" s="8" t="s">
        <v>52</v>
      </c>
      <c r="I22" s="15">
        <v>1250000</v>
      </c>
      <c r="J22" s="8" t="s">
        <v>772</v>
      </c>
      <c r="K22" s="15">
        <v>0</v>
      </c>
      <c r="L22" s="8" t="s">
        <v>52</v>
      </c>
      <c r="M22" s="15">
        <v>0</v>
      </c>
      <c r="N22" s="8" t="s">
        <v>52</v>
      </c>
      <c r="O22" s="15">
        <f t="shared" si="0"/>
        <v>1250000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8" t="s">
        <v>773</v>
      </c>
      <c r="X22" s="8" t="s">
        <v>52</v>
      </c>
      <c r="Y22" s="2" t="s">
        <v>52</v>
      </c>
      <c r="Z22" s="2" t="s">
        <v>52</v>
      </c>
      <c r="AA22" s="16"/>
      <c r="AB22" s="2" t="s">
        <v>52</v>
      </c>
    </row>
    <row r="23" spans="1:28" ht="30" customHeight="1" x14ac:dyDescent="0.15">
      <c r="A23" s="8" t="s">
        <v>126</v>
      </c>
      <c r="B23" s="8" t="s">
        <v>123</v>
      </c>
      <c r="C23" s="8" t="s">
        <v>124</v>
      </c>
      <c r="D23" s="14" t="s">
        <v>125</v>
      </c>
      <c r="E23" s="15">
        <v>0</v>
      </c>
      <c r="F23" s="8" t="s">
        <v>52</v>
      </c>
      <c r="G23" s="15">
        <v>0</v>
      </c>
      <c r="H23" s="8" t="s">
        <v>52</v>
      </c>
      <c r="I23" s="15">
        <v>0</v>
      </c>
      <c r="J23" s="8" t="s">
        <v>52</v>
      </c>
      <c r="K23" s="15">
        <v>167000</v>
      </c>
      <c r="L23" s="8" t="s">
        <v>774</v>
      </c>
      <c r="M23" s="15">
        <v>0</v>
      </c>
      <c r="N23" s="8" t="s">
        <v>52</v>
      </c>
      <c r="O23" s="15">
        <f t="shared" si="0"/>
        <v>167000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8" t="s">
        <v>775</v>
      </c>
      <c r="X23" s="8" t="s">
        <v>52</v>
      </c>
      <c r="Y23" s="2" t="s">
        <v>52</v>
      </c>
      <c r="Z23" s="2" t="s">
        <v>52</v>
      </c>
      <c r="AA23" s="16"/>
      <c r="AB23" s="2" t="s">
        <v>52</v>
      </c>
    </row>
    <row r="24" spans="1:28" ht="30" customHeight="1" x14ac:dyDescent="0.15">
      <c r="A24" s="8" t="s">
        <v>485</v>
      </c>
      <c r="B24" s="8" t="s">
        <v>483</v>
      </c>
      <c r="C24" s="8" t="s">
        <v>484</v>
      </c>
      <c r="D24" s="14" t="s">
        <v>125</v>
      </c>
      <c r="E24" s="15">
        <v>0</v>
      </c>
      <c r="F24" s="8" t="s">
        <v>52</v>
      </c>
      <c r="G24" s="15">
        <v>0</v>
      </c>
      <c r="H24" s="8" t="s">
        <v>52</v>
      </c>
      <c r="I24" s="15">
        <v>0</v>
      </c>
      <c r="J24" s="8" t="s">
        <v>52</v>
      </c>
      <c r="K24" s="15">
        <v>0</v>
      </c>
      <c r="L24" s="8" t="s">
        <v>52</v>
      </c>
      <c r="M24" s="15">
        <v>230</v>
      </c>
      <c r="N24" s="8" t="s">
        <v>52</v>
      </c>
      <c r="O24" s="15">
        <f t="shared" si="0"/>
        <v>230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8" t="s">
        <v>776</v>
      </c>
      <c r="X24" s="8" t="s">
        <v>52</v>
      </c>
      <c r="Y24" s="2" t="s">
        <v>52</v>
      </c>
      <c r="Z24" s="2" t="s">
        <v>52</v>
      </c>
      <c r="AA24" s="16"/>
      <c r="AB24" s="2" t="s">
        <v>52</v>
      </c>
    </row>
    <row r="25" spans="1:28" ht="30" customHeight="1" x14ac:dyDescent="0.15">
      <c r="A25" s="8" t="s">
        <v>656</v>
      </c>
      <c r="B25" s="8" t="s">
        <v>428</v>
      </c>
      <c r="C25" s="8" t="s">
        <v>429</v>
      </c>
      <c r="D25" s="14" t="s">
        <v>655</v>
      </c>
      <c r="E25" s="15">
        <v>0</v>
      </c>
      <c r="F25" s="8" t="s">
        <v>52</v>
      </c>
      <c r="G25" s="15">
        <v>0</v>
      </c>
      <c r="H25" s="8" t="s">
        <v>52</v>
      </c>
      <c r="I25" s="15">
        <v>0</v>
      </c>
      <c r="J25" s="8" t="s">
        <v>52</v>
      </c>
      <c r="K25" s="15">
        <v>0</v>
      </c>
      <c r="L25" s="8" t="s">
        <v>52</v>
      </c>
      <c r="M25" s="15">
        <v>21000</v>
      </c>
      <c r="N25" s="8" t="s">
        <v>52</v>
      </c>
      <c r="O25" s="15">
        <f t="shared" si="0"/>
        <v>21000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8" t="s">
        <v>777</v>
      </c>
      <c r="X25" s="8" t="s">
        <v>52</v>
      </c>
      <c r="Y25" s="2" t="s">
        <v>52</v>
      </c>
      <c r="Z25" s="2" t="s">
        <v>52</v>
      </c>
      <c r="AA25" s="16"/>
      <c r="AB25" s="2" t="s">
        <v>52</v>
      </c>
    </row>
    <row r="26" spans="1:28" ht="30" customHeight="1" x14ac:dyDescent="0.15">
      <c r="A26" s="8" t="s">
        <v>665</v>
      </c>
      <c r="B26" s="8" t="s">
        <v>433</v>
      </c>
      <c r="C26" s="8" t="s">
        <v>664</v>
      </c>
      <c r="D26" s="14" t="s">
        <v>655</v>
      </c>
      <c r="E26" s="15">
        <v>0</v>
      </c>
      <c r="F26" s="8" t="s">
        <v>52</v>
      </c>
      <c r="G26" s="15">
        <v>0</v>
      </c>
      <c r="H26" s="8" t="s">
        <v>52</v>
      </c>
      <c r="I26" s="15">
        <v>0</v>
      </c>
      <c r="J26" s="8" t="s">
        <v>52</v>
      </c>
      <c r="K26" s="15">
        <v>0</v>
      </c>
      <c r="L26" s="8" t="s">
        <v>52</v>
      </c>
      <c r="M26" s="15">
        <v>3500</v>
      </c>
      <c r="N26" s="8" t="s">
        <v>52</v>
      </c>
      <c r="O26" s="15">
        <f t="shared" si="0"/>
        <v>3500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8" t="s">
        <v>778</v>
      </c>
      <c r="X26" s="8" t="s">
        <v>52</v>
      </c>
      <c r="Y26" s="2" t="s">
        <v>52</v>
      </c>
      <c r="Z26" s="2" t="s">
        <v>52</v>
      </c>
      <c r="AA26" s="16"/>
      <c r="AB26" s="2" t="s">
        <v>52</v>
      </c>
    </row>
    <row r="27" spans="1:28" ht="30" customHeight="1" x14ac:dyDescent="0.15">
      <c r="A27" s="8" t="s">
        <v>439</v>
      </c>
      <c r="B27" s="8" t="s">
        <v>437</v>
      </c>
      <c r="C27" s="8" t="s">
        <v>438</v>
      </c>
      <c r="D27" s="14" t="s">
        <v>125</v>
      </c>
      <c r="E27" s="15">
        <v>0</v>
      </c>
      <c r="F27" s="8" t="s">
        <v>52</v>
      </c>
      <c r="G27" s="15">
        <v>0</v>
      </c>
      <c r="H27" s="8" t="s">
        <v>52</v>
      </c>
      <c r="I27" s="15">
        <v>0</v>
      </c>
      <c r="J27" s="8" t="s">
        <v>52</v>
      </c>
      <c r="K27" s="15">
        <v>0</v>
      </c>
      <c r="L27" s="8" t="s">
        <v>52</v>
      </c>
      <c r="M27" s="15">
        <v>700</v>
      </c>
      <c r="N27" s="8" t="s">
        <v>52</v>
      </c>
      <c r="O27" s="15">
        <f t="shared" si="0"/>
        <v>700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8" t="s">
        <v>779</v>
      </c>
      <c r="X27" s="8" t="s">
        <v>52</v>
      </c>
      <c r="Y27" s="2" t="s">
        <v>52</v>
      </c>
      <c r="Z27" s="2" t="s">
        <v>52</v>
      </c>
      <c r="AA27" s="16"/>
      <c r="AB27" s="2" t="s">
        <v>52</v>
      </c>
    </row>
    <row r="28" spans="1:28" ht="30" customHeight="1" x14ac:dyDescent="0.15">
      <c r="A28" s="8" t="s">
        <v>443</v>
      </c>
      <c r="B28" s="8" t="s">
        <v>441</v>
      </c>
      <c r="C28" s="8" t="s">
        <v>442</v>
      </c>
      <c r="D28" s="14" t="s">
        <v>108</v>
      </c>
      <c r="E28" s="15">
        <v>0</v>
      </c>
      <c r="F28" s="8" t="s">
        <v>52</v>
      </c>
      <c r="G28" s="15">
        <v>0</v>
      </c>
      <c r="H28" s="8" t="s">
        <v>52</v>
      </c>
      <c r="I28" s="15">
        <v>0</v>
      </c>
      <c r="J28" s="8" t="s">
        <v>52</v>
      </c>
      <c r="K28" s="15">
        <v>0</v>
      </c>
      <c r="L28" s="8" t="s">
        <v>52</v>
      </c>
      <c r="M28" s="15">
        <v>35000</v>
      </c>
      <c r="N28" s="8" t="s">
        <v>52</v>
      </c>
      <c r="O28" s="15">
        <f t="shared" si="0"/>
        <v>35000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8" t="s">
        <v>780</v>
      </c>
      <c r="X28" s="8" t="s">
        <v>52</v>
      </c>
      <c r="Y28" s="2" t="s">
        <v>52</v>
      </c>
      <c r="Z28" s="2" t="s">
        <v>52</v>
      </c>
      <c r="AA28" s="16"/>
      <c r="AB28" s="2" t="s">
        <v>52</v>
      </c>
    </row>
    <row r="29" spans="1:28" ht="30" customHeight="1" x14ac:dyDescent="0.15">
      <c r="A29" s="8" t="s">
        <v>447</v>
      </c>
      <c r="B29" s="8" t="s">
        <v>445</v>
      </c>
      <c r="C29" s="8" t="s">
        <v>446</v>
      </c>
      <c r="D29" s="14" t="s">
        <v>108</v>
      </c>
      <c r="E29" s="15">
        <v>0</v>
      </c>
      <c r="F29" s="8" t="s">
        <v>52</v>
      </c>
      <c r="G29" s="15">
        <v>0</v>
      </c>
      <c r="H29" s="8" t="s">
        <v>52</v>
      </c>
      <c r="I29" s="15">
        <v>0</v>
      </c>
      <c r="J29" s="8" t="s">
        <v>52</v>
      </c>
      <c r="K29" s="15">
        <v>0</v>
      </c>
      <c r="L29" s="8" t="s">
        <v>52</v>
      </c>
      <c r="M29" s="15">
        <v>350</v>
      </c>
      <c r="N29" s="8" t="s">
        <v>52</v>
      </c>
      <c r="O29" s="15">
        <f t="shared" si="0"/>
        <v>350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8" t="s">
        <v>781</v>
      </c>
      <c r="X29" s="8" t="s">
        <v>52</v>
      </c>
      <c r="Y29" s="2" t="s">
        <v>52</v>
      </c>
      <c r="Z29" s="2" t="s">
        <v>52</v>
      </c>
      <c r="AA29" s="16"/>
      <c r="AB29" s="2" t="s">
        <v>52</v>
      </c>
    </row>
    <row r="30" spans="1:28" ht="30" customHeight="1" x14ac:dyDescent="0.15">
      <c r="A30" s="8" t="s">
        <v>451</v>
      </c>
      <c r="B30" s="8" t="s">
        <v>449</v>
      </c>
      <c r="C30" s="8" t="s">
        <v>450</v>
      </c>
      <c r="D30" s="14" t="s">
        <v>108</v>
      </c>
      <c r="E30" s="15">
        <v>0</v>
      </c>
      <c r="F30" s="8" t="s">
        <v>52</v>
      </c>
      <c r="G30" s="15">
        <v>0</v>
      </c>
      <c r="H30" s="8" t="s">
        <v>52</v>
      </c>
      <c r="I30" s="15">
        <v>0</v>
      </c>
      <c r="J30" s="8" t="s">
        <v>52</v>
      </c>
      <c r="K30" s="15">
        <v>0</v>
      </c>
      <c r="L30" s="8" t="s">
        <v>52</v>
      </c>
      <c r="M30" s="15">
        <v>20000</v>
      </c>
      <c r="N30" s="8" t="s">
        <v>52</v>
      </c>
      <c r="O30" s="15">
        <f t="shared" si="0"/>
        <v>20000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8" t="s">
        <v>782</v>
      </c>
      <c r="X30" s="8" t="s">
        <v>52</v>
      </c>
      <c r="Y30" s="2" t="s">
        <v>52</v>
      </c>
      <c r="Z30" s="2" t="s">
        <v>52</v>
      </c>
      <c r="AA30" s="16"/>
      <c r="AB30" s="2" t="s">
        <v>52</v>
      </c>
    </row>
    <row r="31" spans="1:28" ht="30" customHeight="1" x14ac:dyDescent="0.15">
      <c r="A31" s="8" t="s">
        <v>455</v>
      </c>
      <c r="B31" s="8" t="s">
        <v>453</v>
      </c>
      <c r="C31" s="8" t="s">
        <v>454</v>
      </c>
      <c r="D31" s="14" t="s">
        <v>108</v>
      </c>
      <c r="E31" s="15">
        <v>0</v>
      </c>
      <c r="F31" s="8" t="s">
        <v>52</v>
      </c>
      <c r="G31" s="15">
        <v>0</v>
      </c>
      <c r="H31" s="8" t="s">
        <v>52</v>
      </c>
      <c r="I31" s="15">
        <v>0</v>
      </c>
      <c r="J31" s="8" t="s">
        <v>52</v>
      </c>
      <c r="K31" s="15">
        <v>0</v>
      </c>
      <c r="L31" s="8" t="s">
        <v>52</v>
      </c>
      <c r="M31" s="15">
        <v>1000</v>
      </c>
      <c r="N31" s="8" t="s">
        <v>52</v>
      </c>
      <c r="O31" s="15">
        <f t="shared" si="0"/>
        <v>1000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8" t="s">
        <v>783</v>
      </c>
      <c r="X31" s="8" t="s">
        <v>52</v>
      </c>
      <c r="Y31" s="2" t="s">
        <v>52</v>
      </c>
      <c r="Z31" s="2" t="s">
        <v>52</v>
      </c>
      <c r="AA31" s="16"/>
      <c r="AB31" s="2" t="s">
        <v>52</v>
      </c>
    </row>
    <row r="32" spans="1:28" ht="30" customHeight="1" x14ac:dyDescent="0.15">
      <c r="A32" s="8" t="s">
        <v>674</v>
      </c>
      <c r="B32" s="8" t="s">
        <v>457</v>
      </c>
      <c r="C32" s="8" t="s">
        <v>673</v>
      </c>
      <c r="D32" s="14" t="s">
        <v>430</v>
      </c>
      <c r="E32" s="15">
        <v>0</v>
      </c>
      <c r="F32" s="8" t="s">
        <v>52</v>
      </c>
      <c r="G32" s="15">
        <v>0</v>
      </c>
      <c r="H32" s="8" t="s">
        <v>52</v>
      </c>
      <c r="I32" s="15">
        <v>0</v>
      </c>
      <c r="J32" s="8" t="s">
        <v>52</v>
      </c>
      <c r="K32" s="15">
        <v>0</v>
      </c>
      <c r="L32" s="8" t="s">
        <v>52</v>
      </c>
      <c r="M32" s="15">
        <v>3000</v>
      </c>
      <c r="N32" s="8" t="s">
        <v>52</v>
      </c>
      <c r="O32" s="15">
        <f t="shared" si="0"/>
        <v>3000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8" t="s">
        <v>784</v>
      </c>
      <c r="X32" s="8" t="s">
        <v>52</v>
      </c>
      <c r="Y32" s="2" t="s">
        <v>52</v>
      </c>
      <c r="Z32" s="2" t="s">
        <v>52</v>
      </c>
      <c r="AA32" s="16"/>
      <c r="AB32" s="2" t="s">
        <v>52</v>
      </c>
    </row>
    <row r="33" spans="1:28" ht="30" customHeight="1" x14ac:dyDescent="0.15">
      <c r="A33" s="8" t="s">
        <v>572</v>
      </c>
      <c r="B33" s="8" t="s">
        <v>570</v>
      </c>
      <c r="C33" s="8" t="s">
        <v>571</v>
      </c>
      <c r="D33" s="14" t="s">
        <v>90</v>
      </c>
      <c r="E33" s="15">
        <v>520</v>
      </c>
      <c r="F33" s="8" t="s">
        <v>52</v>
      </c>
      <c r="G33" s="15">
        <v>0</v>
      </c>
      <c r="H33" s="8" t="s">
        <v>52</v>
      </c>
      <c r="I33" s="15">
        <v>0</v>
      </c>
      <c r="J33" s="8" t="s">
        <v>52</v>
      </c>
      <c r="K33" s="15">
        <v>0</v>
      </c>
      <c r="L33" s="8" t="s">
        <v>52</v>
      </c>
      <c r="M33" s="15">
        <v>0</v>
      </c>
      <c r="N33" s="8" t="s">
        <v>52</v>
      </c>
      <c r="O33" s="15">
        <f t="shared" si="0"/>
        <v>520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8" t="s">
        <v>785</v>
      </c>
      <c r="X33" s="8" t="s">
        <v>52</v>
      </c>
      <c r="Y33" s="2" t="s">
        <v>52</v>
      </c>
      <c r="Z33" s="2" t="s">
        <v>52</v>
      </c>
      <c r="AA33" s="16"/>
      <c r="AB33" s="2" t="s">
        <v>52</v>
      </c>
    </row>
    <row r="34" spans="1:28" ht="30" customHeight="1" x14ac:dyDescent="0.15">
      <c r="A34" s="8" t="s">
        <v>625</v>
      </c>
      <c r="B34" s="8" t="s">
        <v>570</v>
      </c>
      <c r="C34" s="8" t="s">
        <v>624</v>
      </c>
      <c r="D34" s="14" t="s">
        <v>108</v>
      </c>
      <c r="E34" s="15">
        <v>0</v>
      </c>
      <c r="F34" s="8" t="s">
        <v>52</v>
      </c>
      <c r="G34" s="15">
        <v>0</v>
      </c>
      <c r="H34" s="8" t="s">
        <v>52</v>
      </c>
      <c r="I34" s="15">
        <v>0</v>
      </c>
      <c r="J34" s="8" t="s">
        <v>52</v>
      </c>
      <c r="K34" s="15">
        <v>0</v>
      </c>
      <c r="L34" s="8" t="s">
        <v>52</v>
      </c>
      <c r="M34" s="15">
        <v>2452</v>
      </c>
      <c r="N34" s="8" t="s">
        <v>786</v>
      </c>
      <c r="O34" s="15">
        <f t="shared" si="0"/>
        <v>2452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8" t="s">
        <v>787</v>
      </c>
      <c r="X34" s="8" t="s">
        <v>52</v>
      </c>
      <c r="Y34" s="2" t="s">
        <v>52</v>
      </c>
      <c r="Z34" s="2" t="s">
        <v>52</v>
      </c>
      <c r="AA34" s="16"/>
      <c r="AB34" s="2" t="s">
        <v>52</v>
      </c>
    </row>
    <row r="35" spans="1:28" ht="30" customHeight="1" x14ac:dyDescent="0.15">
      <c r="A35" s="8" t="s">
        <v>499</v>
      </c>
      <c r="B35" s="8" t="s">
        <v>497</v>
      </c>
      <c r="C35" s="8" t="s">
        <v>498</v>
      </c>
      <c r="D35" s="14" t="s">
        <v>90</v>
      </c>
      <c r="E35" s="15">
        <v>0</v>
      </c>
      <c r="F35" s="8" t="s">
        <v>52</v>
      </c>
      <c r="G35" s="15">
        <v>0</v>
      </c>
      <c r="H35" s="8" t="s">
        <v>52</v>
      </c>
      <c r="I35" s="15">
        <v>0</v>
      </c>
      <c r="J35" s="8" t="s">
        <v>52</v>
      </c>
      <c r="K35" s="15">
        <v>0</v>
      </c>
      <c r="L35" s="8" t="s">
        <v>52</v>
      </c>
      <c r="M35" s="15">
        <v>1730</v>
      </c>
      <c r="N35" s="8" t="s">
        <v>786</v>
      </c>
      <c r="O35" s="15">
        <f t="shared" si="0"/>
        <v>1730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8" t="s">
        <v>788</v>
      </c>
      <c r="X35" s="8" t="s">
        <v>52</v>
      </c>
      <c r="Y35" s="2" t="s">
        <v>52</v>
      </c>
      <c r="Z35" s="2" t="s">
        <v>52</v>
      </c>
      <c r="AA35" s="16"/>
      <c r="AB35" s="2" t="s">
        <v>52</v>
      </c>
    </row>
    <row r="36" spans="1:28" ht="30" customHeight="1" x14ac:dyDescent="0.15">
      <c r="A36" s="8" t="s">
        <v>616</v>
      </c>
      <c r="B36" s="8" t="s">
        <v>497</v>
      </c>
      <c r="C36" s="8" t="s">
        <v>615</v>
      </c>
      <c r="D36" s="14" t="s">
        <v>90</v>
      </c>
      <c r="E36" s="15">
        <v>0</v>
      </c>
      <c r="F36" s="8" t="s">
        <v>52</v>
      </c>
      <c r="G36" s="15">
        <v>0</v>
      </c>
      <c r="H36" s="8" t="s">
        <v>52</v>
      </c>
      <c r="I36" s="15">
        <v>0</v>
      </c>
      <c r="J36" s="8" t="s">
        <v>52</v>
      </c>
      <c r="K36" s="15">
        <v>0</v>
      </c>
      <c r="L36" s="8" t="s">
        <v>52</v>
      </c>
      <c r="M36" s="15">
        <v>2060</v>
      </c>
      <c r="N36" s="8" t="s">
        <v>786</v>
      </c>
      <c r="O36" s="15">
        <f t="shared" si="0"/>
        <v>2060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8" t="s">
        <v>789</v>
      </c>
      <c r="X36" s="8" t="s">
        <v>52</v>
      </c>
      <c r="Y36" s="2" t="s">
        <v>52</v>
      </c>
      <c r="Z36" s="2" t="s">
        <v>52</v>
      </c>
      <c r="AA36" s="16"/>
      <c r="AB36" s="2" t="s">
        <v>52</v>
      </c>
    </row>
    <row r="37" spans="1:28" ht="30" customHeight="1" x14ac:dyDescent="0.15">
      <c r="A37" s="8" t="s">
        <v>610</v>
      </c>
      <c r="B37" s="8" t="s">
        <v>497</v>
      </c>
      <c r="C37" s="8" t="s">
        <v>609</v>
      </c>
      <c r="D37" s="14" t="s">
        <v>90</v>
      </c>
      <c r="E37" s="15">
        <v>0</v>
      </c>
      <c r="F37" s="8" t="s">
        <v>52</v>
      </c>
      <c r="G37" s="15">
        <v>0</v>
      </c>
      <c r="H37" s="8" t="s">
        <v>52</v>
      </c>
      <c r="I37" s="15">
        <v>0</v>
      </c>
      <c r="J37" s="8" t="s">
        <v>52</v>
      </c>
      <c r="K37" s="15">
        <v>0</v>
      </c>
      <c r="L37" s="8" t="s">
        <v>52</v>
      </c>
      <c r="M37" s="15">
        <v>2340</v>
      </c>
      <c r="N37" s="8" t="s">
        <v>786</v>
      </c>
      <c r="O37" s="15">
        <f t="shared" si="0"/>
        <v>2340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8" t="s">
        <v>790</v>
      </c>
      <c r="X37" s="8" t="s">
        <v>52</v>
      </c>
      <c r="Y37" s="2" t="s">
        <v>52</v>
      </c>
      <c r="Z37" s="2" t="s">
        <v>52</v>
      </c>
      <c r="AA37" s="16"/>
      <c r="AB37" s="2" t="s">
        <v>52</v>
      </c>
    </row>
    <row r="38" spans="1:28" ht="30" customHeight="1" x14ac:dyDescent="0.15">
      <c r="A38" s="8" t="s">
        <v>602</v>
      </c>
      <c r="B38" s="8" t="s">
        <v>497</v>
      </c>
      <c r="C38" s="8" t="s">
        <v>601</v>
      </c>
      <c r="D38" s="14" t="s">
        <v>90</v>
      </c>
      <c r="E38" s="15">
        <v>0</v>
      </c>
      <c r="F38" s="8" t="s">
        <v>52</v>
      </c>
      <c r="G38" s="15">
        <v>0</v>
      </c>
      <c r="H38" s="8" t="s">
        <v>52</v>
      </c>
      <c r="I38" s="15">
        <v>0</v>
      </c>
      <c r="J38" s="8" t="s">
        <v>52</v>
      </c>
      <c r="K38" s="15">
        <v>0</v>
      </c>
      <c r="L38" s="8" t="s">
        <v>52</v>
      </c>
      <c r="M38" s="15">
        <v>2860</v>
      </c>
      <c r="N38" s="8" t="s">
        <v>786</v>
      </c>
      <c r="O38" s="15">
        <f t="shared" si="0"/>
        <v>2860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8" t="s">
        <v>791</v>
      </c>
      <c r="X38" s="8" t="s">
        <v>52</v>
      </c>
      <c r="Y38" s="2" t="s">
        <v>52</v>
      </c>
      <c r="Z38" s="2" t="s">
        <v>52</v>
      </c>
      <c r="AA38" s="16"/>
      <c r="AB38" s="2" t="s">
        <v>52</v>
      </c>
    </row>
    <row r="39" spans="1:28" ht="30" customHeight="1" x14ac:dyDescent="0.15">
      <c r="A39" s="8" t="s">
        <v>648</v>
      </c>
      <c r="B39" s="8" t="s">
        <v>646</v>
      </c>
      <c r="C39" s="8" t="s">
        <v>647</v>
      </c>
      <c r="D39" s="14" t="s">
        <v>90</v>
      </c>
      <c r="E39" s="15">
        <v>0</v>
      </c>
      <c r="F39" s="8" t="s">
        <v>52</v>
      </c>
      <c r="G39" s="15">
        <v>0</v>
      </c>
      <c r="H39" s="8" t="s">
        <v>52</v>
      </c>
      <c r="I39" s="15">
        <v>0</v>
      </c>
      <c r="J39" s="8" t="s">
        <v>52</v>
      </c>
      <c r="K39" s="15">
        <v>0</v>
      </c>
      <c r="L39" s="8" t="s">
        <v>52</v>
      </c>
      <c r="M39" s="15">
        <v>1110</v>
      </c>
      <c r="N39" s="8" t="s">
        <v>786</v>
      </c>
      <c r="O39" s="15">
        <f t="shared" ref="O39:O70" si="1">SMALL(E39:M39,COUNTIF(E39:M39,0)+1)</f>
        <v>1110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8" t="s">
        <v>792</v>
      </c>
      <c r="X39" s="8" t="s">
        <v>52</v>
      </c>
      <c r="Y39" s="2" t="s">
        <v>52</v>
      </c>
      <c r="Z39" s="2" t="s">
        <v>52</v>
      </c>
      <c r="AA39" s="16"/>
      <c r="AB39" s="2" t="s">
        <v>52</v>
      </c>
    </row>
    <row r="40" spans="1:28" ht="30" customHeight="1" x14ac:dyDescent="0.15">
      <c r="A40" s="8" t="s">
        <v>576</v>
      </c>
      <c r="B40" s="8" t="s">
        <v>574</v>
      </c>
      <c r="C40" s="8" t="s">
        <v>575</v>
      </c>
      <c r="D40" s="14" t="s">
        <v>90</v>
      </c>
      <c r="E40" s="15">
        <v>0</v>
      </c>
      <c r="F40" s="8" t="s">
        <v>52</v>
      </c>
      <c r="G40" s="15">
        <v>0</v>
      </c>
      <c r="H40" s="8" t="s">
        <v>52</v>
      </c>
      <c r="I40" s="15">
        <v>274</v>
      </c>
      <c r="J40" s="8" t="s">
        <v>793</v>
      </c>
      <c r="K40" s="15">
        <v>0</v>
      </c>
      <c r="L40" s="8" t="s">
        <v>52</v>
      </c>
      <c r="M40" s="15">
        <v>0</v>
      </c>
      <c r="N40" s="8" t="s">
        <v>52</v>
      </c>
      <c r="O40" s="15">
        <f t="shared" si="1"/>
        <v>274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8" t="s">
        <v>794</v>
      </c>
      <c r="X40" s="8" t="s">
        <v>52</v>
      </c>
      <c r="Y40" s="2" t="s">
        <v>52</v>
      </c>
      <c r="Z40" s="2" t="s">
        <v>52</v>
      </c>
      <c r="AA40" s="16"/>
      <c r="AB40" s="2" t="s">
        <v>52</v>
      </c>
    </row>
    <row r="41" spans="1:28" ht="30" customHeight="1" x14ac:dyDescent="0.15">
      <c r="A41" s="8" t="s">
        <v>628</v>
      </c>
      <c r="B41" s="8" t="s">
        <v>574</v>
      </c>
      <c r="C41" s="8" t="s">
        <v>627</v>
      </c>
      <c r="D41" s="14" t="s">
        <v>90</v>
      </c>
      <c r="E41" s="15">
        <v>0</v>
      </c>
      <c r="F41" s="8" t="s">
        <v>52</v>
      </c>
      <c r="G41" s="15">
        <v>0</v>
      </c>
      <c r="H41" s="8" t="s">
        <v>52</v>
      </c>
      <c r="I41" s="15">
        <v>274</v>
      </c>
      <c r="J41" s="8" t="s">
        <v>793</v>
      </c>
      <c r="K41" s="15">
        <v>0</v>
      </c>
      <c r="L41" s="8" t="s">
        <v>52</v>
      </c>
      <c r="M41" s="15">
        <v>0</v>
      </c>
      <c r="N41" s="8" t="s">
        <v>52</v>
      </c>
      <c r="O41" s="15">
        <f t="shared" si="1"/>
        <v>274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8" t="s">
        <v>795</v>
      </c>
      <c r="X41" s="8" t="s">
        <v>52</v>
      </c>
      <c r="Y41" s="2" t="s">
        <v>52</v>
      </c>
      <c r="Z41" s="2" t="s">
        <v>52</v>
      </c>
      <c r="AA41" s="16"/>
      <c r="AB41" s="2" t="s">
        <v>52</v>
      </c>
    </row>
    <row r="42" spans="1:28" ht="30" customHeight="1" x14ac:dyDescent="0.15">
      <c r="A42" s="8" t="s">
        <v>640</v>
      </c>
      <c r="B42" s="8" t="s">
        <v>566</v>
      </c>
      <c r="C42" s="8" t="s">
        <v>639</v>
      </c>
      <c r="D42" s="14" t="s">
        <v>90</v>
      </c>
      <c r="E42" s="15">
        <v>460</v>
      </c>
      <c r="F42" s="8" t="s">
        <v>52</v>
      </c>
      <c r="G42" s="15">
        <v>600</v>
      </c>
      <c r="H42" s="8" t="s">
        <v>796</v>
      </c>
      <c r="I42" s="15">
        <v>580</v>
      </c>
      <c r="J42" s="8" t="s">
        <v>797</v>
      </c>
      <c r="K42" s="15">
        <v>0</v>
      </c>
      <c r="L42" s="8" t="s">
        <v>52</v>
      </c>
      <c r="M42" s="15">
        <v>0</v>
      </c>
      <c r="N42" s="8" t="s">
        <v>52</v>
      </c>
      <c r="O42" s="15">
        <f t="shared" si="1"/>
        <v>460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8" t="s">
        <v>798</v>
      </c>
      <c r="X42" s="8" t="s">
        <v>52</v>
      </c>
      <c r="Y42" s="2" t="s">
        <v>52</v>
      </c>
      <c r="Z42" s="2" t="s">
        <v>52</v>
      </c>
      <c r="AA42" s="16"/>
      <c r="AB42" s="2" t="s">
        <v>52</v>
      </c>
    </row>
    <row r="43" spans="1:28" ht="30" customHeight="1" x14ac:dyDescent="0.15">
      <c r="A43" s="8" t="s">
        <v>633</v>
      </c>
      <c r="B43" s="8" t="s">
        <v>566</v>
      </c>
      <c r="C43" s="8" t="s">
        <v>632</v>
      </c>
      <c r="D43" s="14" t="s">
        <v>90</v>
      </c>
      <c r="E43" s="15">
        <v>680</v>
      </c>
      <c r="F43" s="8" t="s">
        <v>52</v>
      </c>
      <c r="G43" s="15">
        <v>1030</v>
      </c>
      <c r="H43" s="8" t="s">
        <v>796</v>
      </c>
      <c r="I43" s="15">
        <v>850</v>
      </c>
      <c r="J43" s="8" t="s">
        <v>797</v>
      </c>
      <c r="K43" s="15">
        <v>0</v>
      </c>
      <c r="L43" s="8" t="s">
        <v>52</v>
      </c>
      <c r="M43" s="15">
        <v>0</v>
      </c>
      <c r="N43" s="8" t="s">
        <v>52</v>
      </c>
      <c r="O43" s="15">
        <f t="shared" si="1"/>
        <v>680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8" t="s">
        <v>799</v>
      </c>
      <c r="X43" s="8" t="s">
        <v>52</v>
      </c>
      <c r="Y43" s="2" t="s">
        <v>52</v>
      </c>
      <c r="Z43" s="2" t="s">
        <v>52</v>
      </c>
      <c r="AA43" s="16"/>
      <c r="AB43" s="2" t="s">
        <v>52</v>
      </c>
    </row>
    <row r="44" spans="1:28" ht="30" customHeight="1" x14ac:dyDescent="0.15">
      <c r="A44" s="8" t="s">
        <v>622</v>
      </c>
      <c r="B44" s="8" t="s">
        <v>566</v>
      </c>
      <c r="C44" s="8" t="s">
        <v>621</v>
      </c>
      <c r="D44" s="14" t="s">
        <v>90</v>
      </c>
      <c r="E44" s="15">
        <v>880</v>
      </c>
      <c r="F44" s="8" t="s">
        <v>52</v>
      </c>
      <c r="G44" s="15">
        <v>1150</v>
      </c>
      <c r="H44" s="8" t="s">
        <v>796</v>
      </c>
      <c r="I44" s="15">
        <v>1100</v>
      </c>
      <c r="J44" s="8" t="s">
        <v>797</v>
      </c>
      <c r="K44" s="15">
        <v>0</v>
      </c>
      <c r="L44" s="8" t="s">
        <v>52</v>
      </c>
      <c r="M44" s="15">
        <v>0</v>
      </c>
      <c r="N44" s="8" t="s">
        <v>52</v>
      </c>
      <c r="O44" s="15">
        <f t="shared" si="1"/>
        <v>880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8" t="s">
        <v>800</v>
      </c>
      <c r="X44" s="8" t="s">
        <v>52</v>
      </c>
      <c r="Y44" s="2" t="s">
        <v>52</v>
      </c>
      <c r="Z44" s="2" t="s">
        <v>52</v>
      </c>
      <c r="AA44" s="16"/>
      <c r="AB44" s="2" t="s">
        <v>52</v>
      </c>
    </row>
    <row r="45" spans="1:28" ht="30" customHeight="1" x14ac:dyDescent="0.15">
      <c r="A45" s="8" t="s">
        <v>595</v>
      </c>
      <c r="B45" s="8" t="s">
        <v>566</v>
      </c>
      <c r="C45" s="8" t="s">
        <v>594</v>
      </c>
      <c r="D45" s="14" t="s">
        <v>90</v>
      </c>
      <c r="E45" s="15">
        <v>400</v>
      </c>
      <c r="F45" s="8" t="s">
        <v>52</v>
      </c>
      <c r="G45" s="15">
        <v>510</v>
      </c>
      <c r="H45" s="8" t="s">
        <v>796</v>
      </c>
      <c r="I45" s="15">
        <v>500</v>
      </c>
      <c r="J45" s="8" t="s">
        <v>797</v>
      </c>
      <c r="K45" s="15">
        <v>0</v>
      </c>
      <c r="L45" s="8" t="s">
        <v>52</v>
      </c>
      <c r="M45" s="15">
        <v>0</v>
      </c>
      <c r="N45" s="8" t="s">
        <v>52</v>
      </c>
      <c r="O45" s="15">
        <f t="shared" si="1"/>
        <v>400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8" t="s">
        <v>801</v>
      </c>
      <c r="X45" s="8" t="s">
        <v>52</v>
      </c>
      <c r="Y45" s="2" t="s">
        <v>52</v>
      </c>
      <c r="Z45" s="2" t="s">
        <v>52</v>
      </c>
      <c r="AA45" s="16"/>
      <c r="AB45" s="2" t="s">
        <v>52</v>
      </c>
    </row>
    <row r="46" spans="1:28" ht="30" customHeight="1" x14ac:dyDescent="0.15">
      <c r="A46" s="8" t="s">
        <v>588</v>
      </c>
      <c r="B46" s="8" t="s">
        <v>566</v>
      </c>
      <c r="C46" s="8" t="s">
        <v>587</v>
      </c>
      <c r="D46" s="14" t="s">
        <v>90</v>
      </c>
      <c r="E46" s="15">
        <v>440</v>
      </c>
      <c r="F46" s="8" t="s">
        <v>52</v>
      </c>
      <c r="G46" s="15">
        <v>570</v>
      </c>
      <c r="H46" s="8" t="s">
        <v>796</v>
      </c>
      <c r="I46" s="15">
        <v>550</v>
      </c>
      <c r="J46" s="8" t="s">
        <v>797</v>
      </c>
      <c r="K46" s="15">
        <v>0</v>
      </c>
      <c r="L46" s="8" t="s">
        <v>52</v>
      </c>
      <c r="M46" s="15">
        <v>0</v>
      </c>
      <c r="N46" s="8" t="s">
        <v>52</v>
      </c>
      <c r="O46" s="15">
        <f t="shared" si="1"/>
        <v>440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8" t="s">
        <v>802</v>
      </c>
      <c r="X46" s="8" t="s">
        <v>52</v>
      </c>
      <c r="Y46" s="2" t="s">
        <v>52</v>
      </c>
      <c r="Z46" s="2" t="s">
        <v>52</v>
      </c>
      <c r="AA46" s="16"/>
      <c r="AB46" s="2" t="s">
        <v>52</v>
      </c>
    </row>
    <row r="47" spans="1:28" ht="30" customHeight="1" x14ac:dyDescent="0.15">
      <c r="A47" s="8" t="s">
        <v>581</v>
      </c>
      <c r="B47" s="8" t="s">
        <v>566</v>
      </c>
      <c r="C47" s="8" t="s">
        <v>580</v>
      </c>
      <c r="D47" s="14" t="s">
        <v>90</v>
      </c>
      <c r="E47" s="15">
        <v>560</v>
      </c>
      <c r="F47" s="8" t="s">
        <v>52</v>
      </c>
      <c r="G47" s="15">
        <v>730</v>
      </c>
      <c r="H47" s="8" t="s">
        <v>796</v>
      </c>
      <c r="I47" s="15">
        <v>700</v>
      </c>
      <c r="J47" s="8" t="s">
        <v>797</v>
      </c>
      <c r="K47" s="15">
        <v>0</v>
      </c>
      <c r="L47" s="8" t="s">
        <v>52</v>
      </c>
      <c r="M47" s="15">
        <v>0</v>
      </c>
      <c r="N47" s="8" t="s">
        <v>52</v>
      </c>
      <c r="O47" s="15">
        <f t="shared" si="1"/>
        <v>560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8" t="s">
        <v>803</v>
      </c>
      <c r="X47" s="8" t="s">
        <v>52</v>
      </c>
      <c r="Y47" s="2" t="s">
        <v>52</v>
      </c>
      <c r="Z47" s="2" t="s">
        <v>52</v>
      </c>
      <c r="AA47" s="16"/>
      <c r="AB47" s="2" t="s">
        <v>52</v>
      </c>
    </row>
    <row r="48" spans="1:28" ht="30" customHeight="1" x14ac:dyDescent="0.15">
      <c r="A48" s="8" t="s">
        <v>568</v>
      </c>
      <c r="B48" s="8" t="s">
        <v>566</v>
      </c>
      <c r="C48" s="8" t="s">
        <v>567</v>
      </c>
      <c r="D48" s="14" t="s">
        <v>90</v>
      </c>
      <c r="E48" s="15">
        <v>600</v>
      </c>
      <c r="F48" s="8" t="s">
        <v>52</v>
      </c>
      <c r="G48" s="15">
        <v>780</v>
      </c>
      <c r="H48" s="8" t="s">
        <v>796</v>
      </c>
      <c r="I48" s="15">
        <v>750</v>
      </c>
      <c r="J48" s="8" t="s">
        <v>797</v>
      </c>
      <c r="K48" s="15">
        <v>0</v>
      </c>
      <c r="L48" s="8" t="s">
        <v>52</v>
      </c>
      <c r="M48" s="15">
        <v>0</v>
      </c>
      <c r="N48" s="8" t="s">
        <v>52</v>
      </c>
      <c r="O48" s="15">
        <f t="shared" si="1"/>
        <v>600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8" t="s">
        <v>804</v>
      </c>
      <c r="X48" s="8" t="s">
        <v>52</v>
      </c>
      <c r="Y48" s="2" t="s">
        <v>52</v>
      </c>
      <c r="Z48" s="2" t="s">
        <v>52</v>
      </c>
      <c r="AA48" s="16"/>
      <c r="AB48" s="2" t="s">
        <v>52</v>
      </c>
    </row>
    <row r="49" spans="1:28" ht="30" customHeight="1" x14ac:dyDescent="0.15">
      <c r="A49" s="8" t="s">
        <v>512</v>
      </c>
      <c r="B49" s="8" t="s">
        <v>510</v>
      </c>
      <c r="C49" s="8" t="s">
        <v>52</v>
      </c>
      <c r="D49" s="14" t="s">
        <v>511</v>
      </c>
      <c r="E49" s="15">
        <v>7560</v>
      </c>
      <c r="F49" s="8" t="s">
        <v>52</v>
      </c>
      <c r="G49" s="15">
        <v>0</v>
      </c>
      <c r="H49" s="8" t="s">
        <v>52</v>
      </c>
      <c r="I49" s="15">
        <v>12000</v>
      </c>
      <c r="J49" s="8" t="s">
        <v>805</v>
      </c>
      <c r="K49" s="15">
        <v>0</v>
      </c>
      <c r="L49" s="8" t="s">
        <v>52</v>
      </c>
      <c r="M49" s="15">
        <v>0</v>
      </c>
      <c r="N49" s="8" t="s">
        <v>52</v>
      </c>
      <c r="O49" s="15">
        <f t="shared" si="1"/>
        <v>7560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8" t="s">
        <v>806</v>
      </c>
      <c r="X49" s="8" t="s">
        <v>52</v>
      </c>
      <c r="Y49" s="2" t="s">
        <v>52</v>
      </c>
      <c r="Z49" s="2" t="s">
        <v>52</v>
      </c>
      <c r="AA49" s="16"/>
      <c r="AB49" s="2" t="s">
        <v>52</v>
      </c>
    </row>
    <row r="50" spans="1:28" ht="30" customHeight="1" x14ac:dyDescent="0.15">
      <c r="A50" s="8" t="s">
        <v>558</v>
      </c>
      <c r="B50" s="8" t="s">
        <v>506</v>
      </c>
      <c r="C50" s="8" t="s">
        <v>557</v>
      </c>
      <c r="D50" s="14" t="s">
        <v>125</v>
      </c>
      <c r="E50" s="15">
        <v>0</v>
      </c>
      <c r="F50" s="8" t="s">
        <v>52</v>
      </c>
      <c r="G50" s="15">
        <v>660</v>
      </c>
      <c r="H50" s="8" t="s">
        <v>807</v>
      </c>
      <c r="I50" s="15">
        <v>672</v>
      </c>
      <c r="J50" s="8" t="s">
        <v>805</v>
      </c>
      <c r="K50" s="15">
        <v>0</v>
      </c>
      <c r="L50" s="8" t="s">
        <v>52</v>
      </c>
      <c r="M50" s="15">
        <v>0</v>
      </c>
      <c r="N50" s="8" t="s">
        <v>52</v>
      </c>
      <c r="O50" s="15">
        <f t="shared" si="1"/>
        <v>660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8" t="s">
        <v>808</v>
      </c>
      <c r="X50" s="8" t="s">
        <v>52</v>
      </c>
      <c r="Y50" s="2" t="s">
        <v>52</v>
      </c>
      <c r="Z50" s="2" t="s">
        <v>52</v>
      </c>
      <c r="AA50" s="16"/>
      <c r="AB50" s="2" t="s">
        <v>52</v>
      </c>
    </row>
    <row r="51" spans="1:28" ht="30" customHeight="1" x14ac:dyDescent="0.15">
      <c r="A51" s="8" t="s">
        <v>549</v>
      </c>
      <c r="B51" s="8" t="s">
        <v>506</v>
      </c>
      <c r="C51" s="8" t="s">
        <v>548</v>
      </c>
      <c r="D51" s="14" t="s">
        <v>125</v>
      </c>
      <c r="E51" s="15">
        <v>0</v>
      </c>
      <c r="F51" s="8" t="s">
        <v>52</v>
      </c>
      <c r="G51" s="15">
        <v>830</v>
      </c>
      <c r="H51" s="8" t="s">
        <v>807</v>
      </c>
      <c r="I51" s="15">
        <v>792</v>
      </c>
      <c r="J51" s="8" t="s">
        <v>805</v>
      </c>
      <c r="K51" s="15">
        <v>0</v>
      </c>
      <c r="L51" s="8" t="s">
        <v>52</v>
      </c>
      <c r="M51" s="15">
        <v>0</v>
      </c>
      <c r="N51" s="8" t="s">
        <v>52</v>
      </c>
      <c r="O51" s="15">
        <f t="shared" si="1"/>
        <v>792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8" t="s">
        <v>809</v>
      </c>
      <c r="X51" s="8" t="s">
        <v>52</v>
      </c>
      <c r="Y51" s="2" t="s">
        <v>52</v>
      </c>
      <c r="Z51" s="2" t="s">
        <v>52</v>
      </c>
      <c r="AA51" s="16"/>
      <c r="AB51" s="2" t="s">
        <v>52</v>
      </c>
    </row>
    <row r="52" spans="1:28" ht="30" customHeight="1" x14ac:dyDescent="0.15">
      <c r="A52" s="8" t="s">
        <v>540</v>
      </c>
      <c r="B52" s="8" t="s">
        <v>506</v>
      </c>
      <c r="C52" s="8" t="s">
        <v>539</v>
      </c>
      <c r="D52" s="14" t="s">
        <v>125</v>
      </c>
      <c r="E52" s="15">
        <v>0</v>
      </c>
      <c r="F52" s="8" t="s">
        <v>52</v>
      </c>
      <c r="G52" s="15">
        <v>1940</v>
      </c>
      <c r="H52" s="8" t="s">
        <v>807</v>
      </c>
      <c r="I52" s="15">
        <v>1954</v>
      </c>
      <c r="J52" s="8" t="s">
        <v>805</v>
      </c>
      <c r="K52" s="15">
        <v>0</v>
      </c>
      <c r="L52" s="8" t="s">
        <v>52</v>
      </c>
      <c r="M52" s="15">
        <v>0</v>
      </c>
      <c r="N52" s="8" t="s">
        <v>52</v>
      </c>
      <c r="O52" s="15">
        <f t="shared" si="1"/>
        <v>1940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8" t="s">
        <v>810</v>
      </c>
      <c r="X52" s="8" t="s">
        <v>52</v>
      </c>
      <c r="Y52" s="2" t="s">
        <v>52</v>
      </c>
      <c r="Z52" s="2" t="s">
        <v>52</v>
      </c>
      <c r="AA52" s="16"/>
      <c r="AB52" s="2" t="s">
        <v>52</v>
      </c>
    </row>
    <row r="53" spans="1:28" ht="30" customHeight="1" x14ac:dyDescent="0.15">
      <c r="A53" s="8" t="s">
        <v>531</v>
      </c>
      <c r="B53" s="8" t="s">
        <v>506</v>
      </c>
      <c r="C53" s="8" t="s">
        <v>530</v>
      </c>
      <c r="D53" s="14" t="s">
        <v>125</v>
      </c>
      <c r="E53" s="15">
        <v>0</v>
      </c>
      <c r="F53" s="8" t="s">
        <v>52</v>
      </c>
      <c r="G53" s="15">
        <v>2450</v>
      </c>
      <c r="H53" s="8" t="s">
        <v>807</v>
      </c>
      <c r="I53" s="15">
        <v>2270</v>
      </c>
      <c r="J53" s="8" t="s">
        <v>805</v>
      </c>
      <c r="K53" s="15">
        <v>0</v>
      </c>
      <c r="L53" s="8" t="s">
        <v>52</v>
      </c>
      <c r="M53" s="15">
        <v>0</v>
      </c>
      <c r="N53" s="8" t="s">
        <v>52</v>
      </c>
      <c r="O53" s="15">
        <f t="shared" si="1"/>
        <v>2270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8" t="s">
        <v>811</v>
      </c>
      <c r="X53" s="8" t="s">
        <v>52</v>
      </c>
      <c r="Y53" s="2" t="s">
        <v>52</v>
      </c>
      <c r="Z53" s="2" t="s">
        <v>52</v>
      </c>
      <c r="AA53" s="16"/>
      <c r="AB53" s="2" t="s">
        <v>52</v>
      </c>
    </row>
    <row r="54" spans="1:28" ht="30" customHeight="1" x14ac:dyDescent="0.15">
      <c r="A54" s="8" t="s">
        <v>522</v>
      </c>
      <c r="B54" s="8" t="s">
        <v>506</v>
      </c>
      <c r="C54" s="8" t="s">
        <v>521</v>
      </c>
      <c r="D54" s="14" t="s">
        <v>125</v>
      </c>
      <c r="E54" s="15">
        <v>0</v>
      </c>
      <c r="F54" s="8" t="s">
        <v>52</v>
      </c>
      <c r="G54" s="15">
        <v>3670</v>
      </c>
      <c r="H54" s="8" t="s">
        <v>807</v>
      </c>
      <c r="I54" s="15">
        <v>3147</v>
      </c>
      <c r="J54" s="8" t="s">
        <v>805</v>
      </c>
      <c r="K54" s="15">
        <v>0</v>
      </c>
      <c r="L54" s="8" t="s">
        <v>52</v>
      </c>
      <c r="M54" s="15">
        <v>0</v>
      </c>
      <c r="N54" s="8" t="s">
        <v>52</v>
      </c>
      <c r="O54" s="15">
        <f t="shared" si="1"/>
        <v>3147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8" t="s">
        <v>812</v>
      </c>
      <c r="X54" s="8" t="s">
        <v>52</v>
      </c>
      <c r="Y54" s="2" t="s">
        <v>52</v>
      </c>
      <c r="Z54" s="2" t="s">
        <v>52</v>
      </c>
      <c r="AA54" s="16"/>
      <c r="AB54" s="2" t="s">
        <v>52</v>
      </c>
    </row>
    <row r="55" spans="1:28" ht="30" customHeight="1" x14ac:dyDescent="0.15">
      <c r="A55" s="8" t="s">
        <v>508</v>
      </c>
      <c r="B55" s="8" t="s">
        <v>506</v>
      </c>
      <c r="C55" s="8" t="s">
        <v>507</v>
      </c>
      <c r="D55" s="14" t="s">
        <v>125</v>
      </c>
      <c r="E55" s="15">
        <v>0</v>
      </c>
      <c r="F55" s="8" t="s">
        <v>52</v>
      </c>
      <c r="G55" s="15">
        <v>4240</v>
      </c>
      <c r="H55" s="8" t="s">
        <v>807</v>
      </c>
      <c r="I55" s="15">
        <v>0</v>
      </c>
      <c r="J55" s="8" t="s">
        <v>52</v>
      </c>
      <c r="K55" s="15">
        <v>0</v>
      </c>
      <c r="L55" s="8" t="s">
        <v>52</v>
      </c>
      <c r="M55" s="15">
        <v>0</v>
      </c>
      <c r="N55" s="8" t="s">
        <v>52</v>
      </c>
      <c r="O55" s="15">
        <f t="shared" si="1"/>
        <v>4240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8" t="s">
        <v>813</v>
      </c>
      <c r="X55" s="8" t="s">
        <v>52</v>
      </c>
      <c r="Y55" s="2" t="s">
        <v>52</v>
      </c>
      <c r="Z55" s="2" t="s">
        <v>52</v>
      </c>
      <c r="AA55" s="16"/>
      <c r="AB55" s="2" t="s">
        <v>52</v>
      </c>
    </row>
    <row r="56" spans="1:28" ht="30" customHeight="1" x14ac:dyDescent="0.15">
      <c r="A56" s="8" t="s">
        <v>263</v>
      </c>
      <c r="B56" s="8" t="s">
        <v>167</v>
      </c>
      <c r="C56" s="8" t="s">
        <v>262</v>
      </c>
      <c r="D56" s="14" t="s">
        <v>90</v>
      </c>
      <c r="E56" s="15">
        <v>12800</v>
      </c>
      <c r="F56" s="8" t="s">
        <v>52</v>
      </c>
      <c r="G56" s="15">
        <v>16000</v>
      </c>
      <c r="H56" s="8" t="s">
        <v>814</v>
      </c>
      <c r="I56" s="15">
        <v>0</v>
      </c>
      <c r="J56" s="8" t="s">
        <v>52</v>
      </c>
      <c r="K56" s="15">
        <v>0</v>
      </c>
      <c r="L56" s="8" t="s">
        <v>52</v>
      </c>
      <c r="M56" s="15">
        <v>0</v>
      </c>
      <c r="N56" s="8" t="s">
        <v>52</v>
      </c>
      <c r="O56" s="15">
        <f t="shared" si="1"/>
        <v>12800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8" t="s">
        <v>815</v>
      </c>
      <c r="X56" s="8" t="s">
        <v>52</v>
      </c>
      <c r="Y56" s="2" t="s">
        <v>52</v>
      </c>
      <c r="Z56" s="2" t="s">
        <v>52</v>
      </c>
      <c r="AA56" s="16"/>
      <c r="AB56" s="2" t="s">
        <v>52</v>
      </c>
    </row>
    <row r="57" spans="1:28" ht="30" customHeight="1" x14ac:dyDescent="0.15">
      <c r="A57" s="8" t="s">
        <v>260</v>
      </c>
      <c r="B57" s="8" t="s">
        <v>167</v>
      </c>
      <c r="C57" s="8" t="s">
        <v>259</v>
      </c>
      <c r="D57" s="14" t="s">
        <v>90</v>
      </c>
      <c r="E57" s="15">
        <v>22400</v>
      </c>
      <c r="F57" s="8" t="s">
        <v>52</v>
      </c>
      <c r="G57" s="15">
        <v>28000</v>
      </c>
      <c r="H57" s="8" t="s">
        <v>814</v>
      </c>
      <c r="I57" s="15">
        <v>0</v>
      </c>
      <c r="J57" s="8" t="s">
        <v>52</v>
      </c>
      <c r="K57" s="15">
        <v>0</v>
      </c>
      <c r="L57" s="8" t="s">
        <v>52</v>
      </c>
      <c r="M57" s="15">
        <v>0</v>
      </c>
      <c r="N57" s="8" t="s">
        <v>52</v>
      </c>
      <c r="O57" s="15">
        <f t="shared" si="1"/>
        <v>22400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8" t="s">
        <v>816</v>
      </c>
      <c r="X57" s="8" t="s">
        <v>52</v>
      </c>
      <c r="Y57" s="2" t="s">
        <v>52</v>
      </c>
      <c r="Z57" s="2" t="s">
        <v>52</v>
      </c>
      <c r="AA57" s="16"/>
      <c r="AB57" s="2" t="s">
        <v>52</v>
      </c>
    </row>
    <row r="58" spans="1:28" ht="30" customHeight="1" x14ac:dyDescent="0.15">
      <c r="A58" s="8" t="s">
        <v>169</v>
      </c>
      <c r="B58" s="8" t="s">
        <v>167</v>
      </c>
      <c r="C58" s="8" t="s">
        <v>168</v>
      </c>
      <c r="D58" s="14" t="s">
        <v>90</v>
      </c>
      <c r="E58" s="15">
        <v>27200</v>
      </c>
      <c r="F58" s="8" t="s">
        <v>52</v>
      </c>
      <c r="G58" s="15">
        <v>34000</v>
      </c>
      <c r="H58" s="8" t="s">
        <v>814</v>
      </c>
      <c r="I58" s="15">
        <v>0</v>
      </c>
      <c r="J58" s="8" t="s">
        <v>52</v>
      </c>
      <c r="K58" s="15">
        <v>0</v>
      </c>
      <c r="L58" s="8" t="s">
        <v>52</v>
      </c>
      <c r="M58" s="15">
        <v>0</v>
      </c>
      <c r="N58" s="8" t="s">
        <v>52</v>
      </c>
      <c r="O58" s="15">
        <f t="shared" si="1"/>
        <v>27200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8" t="s">
        <v>817</v>
      </c>
      <c r="X58" s="8" t="s">
        <v>52</v>
      </c>
      <c r="Y58" s="2" t="s">
        <v>52</v>
      </c>
      <c r="Z58" s="2" t="s">
        <v>52</v>
      </c>
      <c r="AA58" s="16"/>
      <c r="AB58" s="2" t="s">
        <v>52</v>
      </c>
    </row>
    <row r="59" spans="1:28" ht="30" customHeight="1" x14ac:dyDescent="0.15">
      <c r="A59" s="8" t="s">
        <v>267</v>
      </c>
      <c r="B59" s="8" t="s">
        <v>265</v>
      </c>
      <c r="C59" s="8" t="s">
        <v>266</v>
      </c>
      <c r="D59" s="14" t="s">
        <v>90</v>
      </c>
      <c r="E59" s="15">
        <v>39100</v>
      </c>
      <c r="F59" s="8" t="s">
        <v>52</v>
      </c>
      <c r="G59" s="15">
        <v>46000</v>
      </c>
      <c r="H59" s="8" t="s">
        <v>818</v>
      </c>
      <c r="I59" s="15">
        <v>65000</v>
      </c>
      <c r="J59" s="8" t="s">
        <v>819</v>
      </c>
      <c r="K59" s="15">
        <v>0</v>
      </c>
      <c r="L59" s="8" t="s">
        <v>52</v>
      </c>
      <c r="M59" s="15">
        <v>0</v>
      </c>
      <c r="N59" s="8" t="s">
        <v>52</v>
      </c>
      <c r="O59" s="15">
        <f t="shared" si="1"/>
        <v>39100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8" t="s">
        <v>820</v>
      </c>
      <c r="X59" s="8" t="s">
        <v>52</v>
      </c>
      <c r="Y59" s="2" t="s">
        <v>52</v>
      </c>
      <c r="Z59" s="2" t="s">
        <v>52</v>
      </c>
      <c r="AA59" s="16"/>
      <c r="AB59" s="2" t="s">
        <v>52</v>
      </c>
    </row>
    <row r="60" spans="1:28" ht="30" customHeight="1" x14ac:dyDescent="0.15">
      <c r="A60" s="8" t="s">
        <v>414</v>
      </c>
      <c r="B60" s="8" t="s">
        <v>412</v>
      </c>
      <c r="C60" s="8" t="s">
        <v>413</v>
      </c>
      <c r="D60" s="14" t="s">
        <v>90</v>
      </c>
      <c r="E60" s="15">
        <v>714</v>
      </c>
      <c r="F60" s="8" t="s">
        <v>52</v>
      </c>
      <c r="G60" s="15">
        <v>840</v>
      </c>
      <c r="H60" s="8" t="s">
        <v>821</v>
      </c>
      <c r="I60" s="15">
        <v>840</v>
      </c>
      <c r="J60" s="8" t="s">
        <v>822</v>
      </c>
      <c r="K60" s="15">
        <v>0</v>
      </c>
      <c r="L60" s="8" t="s">
        <v>52</v>
      </c>
      <c r="M60" s="15">
        <v>0</v>
      </c>
      <c r="N60" s="8" t="s">
        <v>52</v>
      </c>
      <c r="O60" s="15">
        <f t="shared" si="1"/>
        <v>714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8" t="s">
        <v>823</v>
      </c>
      <c r="X60" s="8" t="s">
        <v>52</v>
      </c>
      <c r="Y60" s="2" t="s">
        <v>52</v>
      </c>
      <c r="Z60" s="2" t="s">
        <v>52</v>
      </c>
      <c r="AA60" s="16"/>
      <c r="AB60" s="2" t="s">
        <v>52</v>
      </c>
    </row>
    <row r="61" spans="1:28" ht="30" customHeight="1" x14ac:dyDescent="0.15">
      <c r="A61" s="8" t="s">
        <v>205</v>
      </c>
      <c r="B61" s="8" t="s">
        <v>194</v>
      </c>
      <c r="C61" s="8" t="s">
        <v>204</v>
      </c>
      <c r="D61" s="14" t="s">
        <v>125</v>
      </c>
      <c r="E61" s="15">
        <v>1381.8</v>
      </c>
      <c r="F61" s="8" t="s">
        <v>52</v>
      </c>
      <c r="G61" s="15">
        <v>1600</v>
      </c>
      <c r="H61" s="8" t="s">
        <v>824</v>
      </c>
      <c r="I61" s="15">
        <v>1640</v>
      </c>
      <c r="J61" s="8" t="s">
        <v>825</v>
      </c>
      <c r="K61" s="15">
        <v>0</v>
      </c>
      <c r="L61" s="8" t="s">
        <v>52</v>
      </c>
      <c r="M61" s="15">
        <v>0</v>
      </c>
      <c r="N61" s="8" t="s">
        <v>52</v>
      </c>
      <c r="O61" s="15">
        <f t="shared" si="1"/>
        <v>1381.8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8" t="s">
        <v>826</v>
      </c>
      <c r="X61" s="8" t="s">
        <v>52</v>
      </c>
      <c r="Y61" s="2" t="s">
        <v>52</v>
      </c>
      <c r="Z61" s="2" t="s">
        <v>52</v>
      </c>
      <c r="AA61" s="16"/>
      <c r="AB61" s="2" t="s">
        <v>52</v>
      </c>
    </row>
    <row r="62" spans="1:28" ht="30" customHeight="1" x14ac:dyDescent="0.15">
      <c r="A62" s="8" t="s">
        <v>202</v>
      </c>
      <c r="B62" s="8" t="s">
        <v>194</v>
      </c>
      <c r="C62" s="8" t="s">
        <v>201</v>
      </c>
      <c r="D62" s="14" t="s">
        <v>125</v>
      </c>
      <c r="E62" s="15">
        <v>2289</v>
      </c>
      <c r="F62" s="8" t="s">
        <v>52</v>
      </c>
      <c r="G62" s="15">
        <v>2680</v>
      </c>
      <c r="H62" s="8" t="s">
        <v>824</v>
      </c>
      <c r="I62" s="15">
        <v>2740</v>
      </c>
      <c r="J62" s="8" t="s">
        <v>825</v>
      </c>
      <c r="K62" s="15">
        <v>0</v>
      </c>
      <c r="L62" s="8" t="s">
        <v>52</v>
      </c>
      <c r="M62" s="15">
        <v>0</v>
      </c>
      <c r="N62" s="8" t="s">
        <v>52</v>
      </c>
      <c r="O62" s="15">
        <f t="shared" si="1"/>
        <v>2289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8" t="s">
        <v>827</v>
      </c>
      <c r="X62" s="8" t="s">
        <v>52</v>
      </c>
      <c r="Y62" s="2" t="s">
        <v>52</v>
      </c>
      <c r="Z62" s="2" t="s">
        <v>52</v>
      </c>
      <c r="AA62" s="16"/>
      <c r="AB62" s="2" t="s">
        <v>52</v>
      </c>
    </row>
    <row r="63" spans="1:28" ht="30" customHeight="1" x14ac:dyDescent="0.15">
      <c r="A63" s="8" t="s">
        <v>199</v>
      </c>
      <c r="B63" s="8" t="s">
        <v>194</v>
      </c>
      <c r="C63" s="8" t="s">
        <v>198</v>
      </c>
      <c r="D63" s="14" t="s">
        <v>125</v>
      </c>
      <c r="E63" s="15">
        <v>3999.45</v>
      </c>
      <c r="F63" s="8" t="s">
        <v>52</v>
      </c>
      <c r="G63" s="15">
        <v>4740</v>
      </c>
      <c r="H63" s="8" t="s">
        <v>824</v>
      </c>
      <c r="I63" s="15">
        <v>4840</v>
      </c>
      <c r="J63" s="8" t="s">
        <v>825</v>
      </c>
      <c r="K63" s="15">
        <v>0</v>
      </c>
      <c r="L63" s="8" t="s">
        <v>52</v>
      </c>
      <c r="M63" s="15">
        <v>0</v>
      </c>
      <c r="N63" s="8" t="s">
        <v>52</v>
      </c>
      <c r="O63" s="15">
        <f t="shared" si="1"/>
        <v>3999.45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8" t="s">
        <v>828</v>
      </c>
      <c r="X63" s="8" t="s">
        <v>52</v>
      </c>
      <c r="Y63" s="2" t="s">
        <v>52</v>
      </c>
      <c r="Z63" s="2" t="s">
        <v>52</v>
      </c>
      <c r="AA63" s="16"/>
      <c r="AB63" s="2" t="s">
        <v>52</v>
      </c>
    </row>
    <row r="64" spans="1:28" ht="30" customHeight="1" x14ac:dyDescent="0.15">
      <c r="A64" s="8" t="s">
        <v>196</v>
      </c>
      <c r="B64" s="8" t="s">
        <v>194</v>
      </c>
      <c r="C64" s="8" t="s">
        <v>195</v>
      </c>
      <c r="D64" s="14" t="s">
        <v>125</v>
      </c>
      <c r="E64" s="15">
        <v>4887.75</v>
      </c>
      <c r="F64" s="8" t="s">
        <v>52</v>
      </c>
      <c r="G64" s="15">
        <v>5790</v>
      </c>
      <c r="H64" s="8" t="s">
        <v>824</v>
      </c>
      <c r="I64" s="15">
        <v>5910</v>
      </c>
      <c r="J64" s="8" t="s">
        <v>825</v>
      </c>
      <c r="K64" s="15">
        <v>0</v>
      </c>
      <c r="L64" s="8" t="s">
        <v>52</v>
      </c>
      <c r="M64" s="15">
        <v>0</v>
      </c>
      <c r="N64" s="8" t="s">
        <v>52</v>
      </c>
      <c r="O64" s="15">
        <f t="shared" si="1"/>
        <v>4887.75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8" t="s">
        <v>829</v>
      </c>
      <c r="X64" s="8" t="s">
        <v>52</v>
      </c>
      <c r="Y64" s="2" t="s">
        <v>52</v>
      </c>
      <c r="Z64" s="2" t="s">
        <v>52</v>
      </c>
      <c r="AA64" s="16"/>
      <c r="AB64" s="2" t="s">
        <v>52</v>
      </c>
    </row>
    <row r="65" spans="1:28" ht="30" customHeight="1" x14ac:dyDescent="0.15">
      <c r="A65" s="8" t="s">
        <v>403</v>
      </c>
      <c r="B65" s="8" t="s">
        <v>401</v>
      </c>
      <c r="C65" s="8" t="s">
        <v>402</v>
      </c>
      <c r="D65" s="14" t="s">
        <v>125</v>
      </c>
      <c r="E65" s="15">
        <v>0</v>
      </c>
      <c r="F65" s="8" t="s">
        <v>52</v>
      </c>
      <c r="G65" s="15">
        <v>4605</v>
      </c>
      <c r="H65" s="8" t="s">
        <v>830</v>
      </c>
      <c r="I65" s="15">
        <v>4717.5</v>
      </c>
      <c r="J65" s="8" t="s">
        <v>831</v>
      </c>
      <c r="K65" s="15">
        <v>0</v>
      </c>
      <c r="L65" s="8" t="s">
        <v>52</v>
      </c>
      <c r="M65" s="15">
        <v>0</v>
      </c>
      <c r="N65" s="8" t="s">
        <v>52</v>
      </c>
      <c r="O65" s="15">
        <f t="shared" si="1"/>
        <v>4605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8" t="s">
        <v>832</v>
      </c>
      <c r="X65" s="8" t="s">
        <v>52</v>
      </c>
      <c r="Y65" s="2" t="s">
        <v>52</v>
      </c>
      <c r="Z65" s="2" t="s">
        <v>52</v>
      </c>
      <c r="AA65" s="16"/>
      <c r="AB65" s="2" t="s">
        <v>52</v>
      </c>
    </row>
    <row r="66" spans="1:28" ht="30" customHeight="1" x14ac:dyDescent="0.15">
      <c r="A66" s="8" t="s">
        <v>324</v>
      </c>
      <c r="B66" s="8" t="s">
        <v>316</v>
      </c>
      <c r="C66" s="8" t="s">
        <v>323</v>
      </c>
      <c r="D66" s="14" t="s">
        <v>125</v>
      </c>
      <c r="E66" s="15">
        <v>0</v>
      </c>
      <c r="F66" s="8" t="s">
        <v>52</v>
      </c>
      <c r="G66" s="15">
        <v>2957.5</v>
      </c>
      <c r="H66" s="8" t="s">
        <v>830</v>
      </c>
      <c r="I66" s="15">
        <v>3030</v>
      </c>
      <c r="J66" s="8" t="s">
        <v>831</v>
      </c>
      <c r="K66" s="15">
        <v>0</v>
      </c>
      <c r="L66" s="8" t="s">
        <v>52</v>
      </c>
      <c r="M66" s="15">
        <v>0</v>
      </c>
      <c r="N66" s="8" t="s">
        <v>52</v>
      </c>
      <c r="O66" s="15">
        <f t="shared" si="1"/>
        <v>2957.5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8" t="s">
        <v>833</v>
      </c>
      <c r="X66" s="8" t="s">
        <v>52</v>
      </c>
      <c r="Y66" s="2" t="s">
        <v>52</v>
      </c>
      <c r="Z66" s="2" t="s">
        <v>52</v>
      </c>
      <c r="AA66" s="16"/>
      <c r="AB66" s="2" t="s">
        <v>52</v>
      </c>
    </row>
    <row r="67" spans="1:28" ht="30" customHeight="1" x14ac:dyDescent="0.15">
      <c r="A67" s="8" t="s">
        <v>321</v>
      </c>
      <c r="B67" s="8" t="s">
        <v>316</v>
      </c>
      <c r="C67" s="8" t="s">
        <v>320</v>
      </c>
      <c r="D67" s="14" t="s">
        <v>125</v>
      </c>
      <c r="E67" s="15">
        <v>0</v>
      </c>
      <c r="F67" s="8" t="s">
        <v>52</v>
      </c>
      <c r="G67" s="15">
        <v>5875</v>
      </c>
      <c r="H67" s="8" t="s">
        <v>830</v>
      </c>
      <c r="I67" s="15">
        <v>6017.5</v>
      </c>
      <c r="J67" s="8" t="s">
        <v>831</v>
      </c>
      <c r="K67" s="15">
        <v>0</v>
      </c>
      <c r="L67" s="8" t="s">
        <v>52</v>
      </c>
      <c r="M67" s="15">
        <v>0</v>
      </c>
      <c r="N67" s="8" t="s">
        <v>52</v>
      </c>
      <c r="O67" s="15">
        <f t="shared" si="1"/>
        <v>5875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8" t="s">
        <v>834</v>
      </c>
      <c r="X67" s="8" t="s">
        <v>52</v>
      </c>
      <c r="Y67" s="2" t="s">
        <v>52</v>
      </c>
      <c r="Z67" s="2" t="s">
        <v>52</v>
      </c>
      <c r="AA67" s="16"/>
      <c r="AB67" s="2" t="s">
        <v>52</v>
      </c>
    </row>
    <row r="68" spans="1:28" ht="30" customHeight="1" x14ac:dyDescent="0.15">
      <c r="A68" s="8" t="s">
        <v>318</v>
      </c>
      <c r="B68" s="8" t="s">
        <v>316</v>
      </c>
      <c r="C68" s="8" t="s">
        <v>317</v>
      </c>
      <c r="D68" s="14" t="s">
        <v>125</v>
      </c>
      <c r="E68" s="15">
        <v>0</v>
      </c>
      <c r="F68" s="8" t="s">
        <v>52</v>
      </c>
      <c r="G68" s="15">
        <v>8955</v>
      </c>
      <c r="H68" s="8" t="s">
        <v>830</v>
      </c>
      <c r="I68" s="15">
        <v>9167.5</v>
      </c>
      <c r="J68" s="8" t="s">
        <v>831</v>
      </c>
      <c r="K68" s="15">
        <v>0</v>
      </c>
      <c r="L68" s="8" t="s">
        <v>52</v>
      </c>
      <c r="M68" s="15">
        <v>0</v>
      </c>
      <c r="N68" s="8" t="s">
        <v>52</v>
      </c>
      <c r="O68" s="15">
        <f t="shared" si="1"/>
        <v>8955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8" t="s">
        <v>835</v>
      </c>
      <c r="X68" s="8" t="s">
        <v>52</v>
      </c>
      <c r="Y68" s="2" t="s">
        <v>52</v>
      </c>
      <c r="Z68" s="2" t="s">
        <v>52</v>
      </c>
      <c r="AA68" s="16"/>
      <c r="AB68" s="2" t="s">
        <v>52</v>
      </c>
    </row>
    <row r="69" spans="1:28" ht="30" customHeight="1" x14ac:dyDescent="0.15">
      <c r="A69" s="8" t="s">
        <v>157</v>
      </c>
      <c r="B69" s="8" t="s">
        <v>155</v>
      </c>
      <c r="C69" s="8" t="s">
        <v>156</v>
      </c>
      <c r="D69" s="14" t="s">
        <v>125</v>
      </c>
      <c r="E69" s="15">
        <v>0</v>
      </c>
      <c r="F69" s="8" t="s">
        <v>52</v>
      </c>
      <c r="G69" s="15">
        <v>0</v>
      </c>
      <c r="H69" s="8" t="s">
        <v>52</v>
      </c>
      <c r="I69" s="15">
        <v>2600</v>
      </c>
      <c r="J69" s="8" t="s">
        <v>836</v>
      </c>
      <c r="K69" s="15">
        <v>0</v>
      </c>
      <c r="L69" s="8" t="s">
        <v>52</v>
      </c>
      <c r="M69" s="15">
        <v>0</v>
      </c>
      <c r="N69" s="8" t="s">
        <v>52</v>
      </c>
      <c r="O69" s="15">
        <f t="shared" si="1"/>
        <v>2600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8" t="s">
        <v>837</v>
      </c>
      <c r="X69" s="8" t="s">
        <v>52</v>
      </c>
      <c r="Y69" s="2" t="s">
        <v>52</v>
      </c>
      <c r="Z69" s="2" t="s">
        <v>52</v>
      </c>
      <c r="AA69" s="16"/>
      <c r="AB69" s="2" t="s">
        <v>52</v>
      </c>
    </row>
    <row r="70" spans="1:28" ht="30" customHeight="1" x14ac:dyDescent="0.15">
      <c r="A70" s="8" t="s">
        <v>221</v>
      </c>
      <c r="B70" s="8" t="s">
        <v>210</v>
      </c>
      <c r="C70" s="8" t="s">
        <v>220</v>
      </c>
      <c r="D70" s="14" t="s">
        <v>90</v>
      </c>
      <c r="E70" s="15">
        <v>1290</v>
      </c>
      <c r="F70" s="8" t="s">
        <v>52</v>
      </c>
      <c r="G70" s="15">
        <v>1614</v>
      </c>
      <c r="H70" s="8" t="s">
        <v>824</v>
      </c>
      <c r="I70" s="15">
        <v>1614</v>
      </c>
      <c r="J70" s="8" t="s">
        <v>838</v>
      </c>
      <c r="K70" s="15">
        <v>0</v>
      </c>
      <c r="L70" s="8" t="s">
        <v>52</v>
      </c>
      <c r="M70" s="15">
        <v>0</v>
      </c>
      <c r="N70" s="8" t="s">
        <v>52</v>
      </c>
      <c r="O70" s="15">
        <f t="shared" si="1"/>
        <v>1290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8" t="s">
        <v>839</v>
      </c>
      <c r="X70" s="8" t="s">
        <v>52</v>
      </c>
      <c r="Y70" s="2" t="s">
        <v>52</v>
      </c>
      <c r="Z70" s="2" t="s">
        <v>52</v>
      </c>
      <c r="AA70" s="16"/>
      <c r="AB70" s="2" t="s">
        <v>52</v>
      </c>
    </row>
    <row r="71" spans="1:28" ht="30" customHeight="1" x14ac:dyDescent="0.15">
      <c r="A71" s="8" t="s">
        <v>218</v>
      </c>
      <c r="B71" s="8" t="s">
        <v>210</v>
      </c>
      <c r="C71" s="8" t="s">
        <v>217</v>
      </c>
      <c r="D71" s="14" t="s">
        <v>90</v>
      </c>
      <c r="E71" s="15">
        <v>1860</v>
      </c>
      <c r="F71" s="8" t="s">
        <v>52</v>
      </c>
      <c r="G71" s="15">
        <v>2329</v>
      </c>
      <c r="H71" s="8" t="s">
        <v>824</v>
      </c>
      <c r="I71" s="15">
        <v>2329</v>
      </c>
      <c r="J71" s="8" t="s">
        <v>838</v>
      </c>
      <c r="K71" s="15">
        <v>0</v>
      </c>
      <c r="L71" s="8" t="s">
        <v>52</v>
      </c>
      <c r="M71" s="15">
        <v>0</v>
      </c>
      <c r="N71" s="8" t="s">
        <v>52</v>
      </c>
      <c r="O71" s="15">
        <f t="shared" ref="O71:O102" si="2">SMALL(E71:M71,COUNTIF(E71:M71,0)+1)</f>
        <v>1860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8" t="s">
        <v>840</v>
      </c>
      <c r="X71" s="8" t="s">
        <v>52</v>
      </c>
      <c r="Y71" s="2" t="s">
        <v>52</v>
      </c>
      <c r="Z71" s="2" t="s">
        <v>52</v>
      </c>
      <c r="AA71" s="16"/>
      <c r="AB71" s="2" t="s">
        <v>52</v>
      </c>
    </row>
    <row r="72" spans="1:28" ht="30" customHeight="1" x14ac:dyDescent="0.15">
      <c r="A72" s="8" t="s">
        <v>215</v>
      </c>
      <c r="B72" s="8" t="s">
        <v>210</v>
      </c>
      <c r="C72" s="8" t="s">
        <v>214</v>
      </c>
      <c r="D72" s="14" t="s">
        <v>90</v>
      </c>
      <c r="E72" s="15">
        <v>5180</v>
      </c>
      <c r="F72" s="8" t="s">
        <v>52</v>
      </c>
      <c r="G72" s="15">
        <v>6476</v>
      </c>
      <c r="H72" s="8" t="s">
        <v>824</v>
      </c>
      <c r="I72" s="15">
        <v>6476</v>
      </c>
      <c r="J72" s="8" t="s">
        <v>838</v>
      </c>
      <c r="K72" s="15">
        <v>0</v>
      </c>
      <c r="L72" s="8" t="s">
        <v>52</v>
      </c>
      <c r="M72" s="15">
        <v>0</v>
      </c>
      <c r="N72" s="8" t="s">
        <v>52</v>
      </c>
      <c r="O72" s="15">
        <f t="shared" si="2"/>
        <v>5180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8" t="s">
        <v>841</v>
      </c>
      <c r="X72" s="8" t="s">
        <v>52</v>
      </c>
      <c r="Y72" s="2" t="s">
        <v>52</v>
      </c>
      <c r="Z72" s="2" t="s">
        <v>52</v>
      </c>
      <c r="AA72" s="16"/>
      <c r="AB72" s="2" t="s">
        <v>52</v>
      </c>
    </row>
    <row r="73" spans="1:28" ht="30" customHeight="1" x14ac:dyDescent="0.15">
      <c r="A73" s="8" t="s">
        <v>212</v>
      </c>
      <c r="B73" s="8" t="s">
        <v>210</v>
      </c>
      <c r="C73" s="8" t="s">
        <v>211</v>
      </c>
      <c r="D73" s="14" t="s">
        <v>90</v>
      </c>
      <c r="E73" s="15">
        <v>6410</v>
      </c>
      <c r="F73" s="8" t="s">
        <v>52</v>
      </c>
      <c r="G73" s="15">
        <v>8014</v>
      </c>
      <c r="H73" s="8" t="s">
        <v>824</v>
      </c>
      <c r="I73" s="15">
        <v>8014</v>
      </c>
      <c r="J73" s="8" t="s">
        <v>838</v>
      </c>
      <c r="K73" s="15">
        <v>0</v>
      </c>
      <c r="L73" s="8" t="s">
        <v>52</v>
      </c>
      <c r="M73" s="15">
        <v>0</v>
      </c>
      <c r="N73" s="8" t="s">
        <v>52</v>
      </c>
      <c r="O73" s="15">
        <f t="shared" si="2"/>
        <v>6410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8" t="s">
        <v>842</v>
      </c>
      <c r="X73" s="8" t="s">
        <v>52</v>
      </c>
      <c r="Y73" s="2" t="s">
        <v>52</v>
      </c>
      <c r="Z73" s="2" t="s">
        <v>52</v>
      </c>
      <c r="AA73" s="16"/>
      <c r="AB73" s="2" t="s">
        <v>52</v>
      </c>
    </row>
    <row r="74" spans="1:28" ht="30" customHeight="1" x14ac:dyDescent="0.15">
      <c r="A74" s="8" t="s">
        <v>233</v>
      </c>
      <c r="B74" s="8" t="s">
        <v>210</v>
      </c>
      <c r="C74" s="8" t="s">
        <v>232</v>
      </c>
      <c r="D74" s="14" t="s">
        <v>90</v>
      </c>
      <c r="E74" s="15">
        <v>3280</v>
      </c>
      <c r="F74" s="8" t="s">
        <v>52</v>
      </c>
      <c r="G74" s="15">
        <v>4100</v>
      </c>
      <c r="H74" s="8" t="s">
        <v>824</v>
      </c>
      <c r="I74" s="15">
        <v>4100</v>
      </c>
      <c r="J74" s="8" t="s">
        <v>838</v>
      </c>
      <c r="K74" s="15">
        <v>0</v>
      </c>
      <c r="L74" s="8" t="s">
        <v>52</v>
      </c>
      <c r="M74" s="15">
        <v>0</v>
      </c>
      <c r="N74" s="8" t="s">
        <v>52</v>
      </c>
      <c r="O74" s="15">
        <f t="shared" si="2"/>
        <v>3280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8" t="s">
        <v>843</v>
      </c>
      <c r="X74" s="8" t="s">
        <v>52</v>
      </c>
      <c r="Y74" s="2" t="s">
        <v>52</v>
      </c>
      <c r="Z74" s="2" t="s">
        <v>52</v>
      </c>
      <c r="AA74" s="16"/>
      <c r="AB74" s="2" t="s">
        <v>52</v>
      </c>
    </row>
    <row r="75" spans="1:28" ht="30" customHeight="1" x14ac:dyDescent="0.15">
      <c r="A75" s="8" t="s">
        <v>230</v>
      </c>
      <c r="B75" s="8" t="s">
        <v>210</v>
      </c>
      <c r="C75" s="8" t="s">
        <v>229</v>
      </c>
      <c r="D75" s="14" t="s">
        <v>90</v>
      </c>
      <c r="E75" s="15">
        <v>4760</v>
      </c>
      <c r="F75" s="8" t="s">
        <v>52</v>
      </c>
      <c r="G75" s="15">
        <v>5950</v>
      </c>
      <c r="H75" s="8" t="s">
        <v>824</v>
      </c>
      <c r="I75" s="15">
        <v>5950</v>
      </c>
      <c r="J75" s="8" t="s">
        <v>838</v>
      </c>
      <c r="K75" s="15">
        <v>0</v>
      </c>
      <c r="L75" s="8" t="s">
        <v>52</v>
      </c>
      <c r="M75" s="15">
        <v>0</v>
      </c>
      <c r="N75" s="8" t="s">
        <v>52</v>
      </c>
      <c r="O75" s="15">
        <f t="shared" si="2"/>
        <v>4760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8" t="s">
        <v>844</v>
      </c>
      <c r="X75" s="8" t="s">
        <v>52</v>
      </c>
      <c r="Y75" s="2" t="s">
        <v>52</v>
      </c>
      <c r="Z75" s="2" t="s">
        <v>52</v>
      </c>
      <c r="AA75" s="16"/>
      <c r="AB75" s="2" t="s">
        <v>52</v>
      </c>
    </row>
    <row r="76" spans="1:28" ht="30" customHeight="1" x14ac:dyDescent="0.15">
      <c r="A76" s="8" t="s">
        <v>227</v>
      </c>
      <c r="B76" s="8" t="s">
        <v>210</v>
      </c>
      <c r="C76" s="8" t="s">
        <v>226</v>
      </c>
      <c r="D76" s="14" t="s">
        <v>90</v>
      </c>
      <c r="E76" s="15">
        <v>10000</v>
      </c>
      <c r="F76" s="8" t="s">
        <v>52</v>
      </c>
      <c r="G76" s="15">
        <v>12500</v>
      </c>
      <c r="H76" s="8" t="s">
        <v>824</v>
      </c>
      <c r="I76" s="15">
        <v>12500</v>
      </c>
      <c r="J76" s="8" t="s">
        <v>838</v>
      </c>
      <c r="K76" s="15">
        <v>0</v>
      </c>
      <c r="L76" s="8" t="s">
        <v>52</v>
      </c>
      <c r="M76" s="15">
        <v>0</v>
      </c>
      <c r="N76" s="8" t="s">
        <v>52</v>
      </c>
      <c r="O76" s="15">
        <f t="shared" si="2"/>
        <v>10000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8" t="s">
        <v>845</v>
      </c>
      <c r="X76" s="8" t="s">
        <v>52</v>
      </c>
      <c r="Y76" s="2" t="s">
        <v>52</v>
      </c>
      <c r="Z76" s="2" t="s">
        <v>52</v>
      </c>
      <c r="AA76" s="16"/>
      <c r="AB76" s="2" t="s">
        <v>52</v>
      </c>
    </row>
    <row r="77" spans="1:28" ht="30" customHeight="1" x14ac:dyDescent="0.15">
      <c r="A77" s="8" t="s">
        <v>224</v>
      </c>
      <c r="B77" s="8" t="s">
        <v>210</v>
      </c>
      <c r="C77" s="8" t="s">
        <v>223</v>
      </c>
      <c r="D77" s="14" t="s">
        <v>90</v>
      </c>
      <c r="E77" s="15">
        <v>12880</v>
      </c>
      <c r="F77" s="8" t="s">
        <v>52</v>
      </c>
      <c r="G77" s="15">
        <v>16100</v>
      </c>
      <c r="H77" s="8" t="s">
        <v>824</v>
      </c>
      <c r="I77" s="15">
        <v>16100</v>
      </c>
      <c r="J77" s="8" t="s">
        <v>838</v>
      </c>
      <c r="K77" s="15">
        <v>0</v>
      </c>
      <c r="L77" s="8" t="s">
        <v>52</v>
      </c>
      <c r="M77" s="15">
        <v>0</v>
      </c>
      <c r="N77" s="8" t="s">
        <v>52</v>
      </c>
      <c r="O77" s="15">
        <f t="shared" si="2"/>
        <v>12880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8" t="s">
        <v>846</v>
      </c>
      <c r="X77" s="8" t="s">
        <v>52</v>
      </c>
      <c r="Y77" s="2" t="s">
        <v>52</v>
      </c>
      <c r="Z77" s="2" t="s">
        <v>52</v>
      </c>
      <c r="AA77" s="16"/>
      <c r="AB77" s="2" t="s">
        <v>52</v>
      </c>
    </row>
    <row r="78" spans="1:28" ht="30" customHeight="1" x14ac:dyDescent="0.15">
      <c r="A78" s="8" t="s">
        <v>245</v>
      </c>
      <c r="B78" s="8" t="s">
        <v>210</v>
      </c>
      <c r="C78" s="8" t="s">
        <v>244</v>
      </c>
      <c r="D78" s="14" t="s">
        <v>90</v>
      </c>
      <c r="E78" s="15">
        <v>1730</v>
      </c>
      <c r="F78" s="8" t="s">
        <v>52</v>
      </c>
      <c r="G78" s="15">
        <v>2158</v>
      </c>
      <c r="H78" s="8" t="s">
        <v>824</v>
      </c>
      <c r="I78" s="15">
        <v>2158</v>
      </c>
      <c r="J78" s="8" t="s">
        <v>838</v>
      </c>
      <c r="K78" s="15">
        <v>0</v>
      </c>
      <c r="L78" s="8" t="s">
        <v>52</v>
      </c>
      <c r="M78" s="15">
        <v>0</v>
      </c>
      <c r="N78" s="8" t="s">
        <v>52</v>
      </c>
      <c r="O78" s="15">
        <f t="shared" si="2"/>
        <v>1730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8" t="s">
        <v>847</v>
      </c>
      <c r="X78" s="8" t="s">
        <v>52</v>
      </c>
      <c r="Y78" s="2" t="s">
        <v>52</v>
      </c>
      <c r="Z78" s="2" t="s">
        <v>52</v>
      </c>
      <c r="AA78" s="16"/>
      <c r="AB78" s="2" t="s">
        <v>52</v>
      </c>
    </row>
    <row r="79" spans="1:28" ht="30" customHeight="1" x14ac:dyDescent="0.15">
      <c r="A79" s="8" t="s">
        <v>242</v>
      </c>
      <c r="B79" s="8" t="s">
        <v>210</v>
      </c>
      <c r="C79" s="8" t="s">
        <v>241</v>
      </c>
      <c r="D79" s="14" t="s">
        <v>90</v>
      </c>
      <c r="E79" s="15">
        <v>2110</v>
      </c>
      <c r="F79" s="8" t="s">
        <v>52</v>
      </c>
      <c r="G79" s="15">
        <v>2638</v>
      </c>
      <c r="H79" s="8" t="s">
        <v>824</v>
      </c>
      <c r="I79" s="15">
        <v>2638</v>
      </c>
      <c r="J79" s="8" t="s">
        <v>838</v>
      </c>
      <c r="K79" s="15">
        <v>0</v>
      </c>
      <c r="L79" s="8" t="s">
        <v>52</v>
      </c>
      <c r="M79" s="15">
        <v>0</v>
      </c>
      <c r="N79" s="8" t="s">
        <v>52</v>
      </c>
      <c r="O79" s="15">
        <f t="shared" si="2"/>
        <v>2110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8" t="s">
        <v>848</v>
      </c>
      <c r="X79" s="8" t="s">
        <v>52</v>
      </c>
      <c r="Y79" s="2" t="s">
        <v>52</v>
      </c>
      <c r="Z79" s="2" t="s">
        <v>52</v>
      </c>
      <c r="AA79" s="16"/>
      <c r="AB79" s="2" t="s">
        <v>52</v>
      </c>
    </row>
    <row r="80" spans="1:28" ht="30" customHeight="1" x14ac:dyDescent="0.15">
      <c r="A80" s="8" t="s">
        <v>239</v>
      </c>
      <c r="B80" s="8" t="s">
        <v>210</v>
      </c>
      <c r="C80" s="8" t="s">
        <v>238</v>
      </c>
      <c r="D80" s="14" t="s">
        <v>90</v>
      </c>
      <c r="E80" s="15">
        <v>4880</v>
      </c>
      <c r="F80" s="8" t="s">
        <v>52</v>
      </c>
      <c r="G80" s="15">
        <v>6104</v>
      </c>
      <c r="H80" s="8" t="s">
        <v>824</v>
      </c>
      <c r="I80" s="15">
        <v>6104</v>
      </c>
      <c r="J80" s="8" t="s">
        <v>838</v>
      </c>
      <c r="K80" s="15">
        <v>0</v>
      </c>
      <c r="L80" s="8" t="s">
        <v>52</v>
      </c>
      <c r="M80" s="15">
        <v>0</v>
      </c>
      <c r="N80" s="8" t="s">
        <v>52</v>
      </c>
      <c r="O80" s="15">
        <f t="shared" si="2"/>
        <v>4880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8" t="s">
        <v>849</v>
      </c>
      <c r="X80" s="8" t="s">
        <v>52</v>
      </c>
      <c r="Y80" s="2" t="s">
        <v>52</v>
      </c>
      <c r="Z80" s="2" t="s">
        <v>52</v>
      </c>
      <c r="AA80" s="16"/>
      <c r="AB80" s="2" t="s">
        <v>52</v>
      </c>
    </row>
    <row r="81" spans="1:28" ht="30" customHeight="1" x14ac:dyDescent="0.15">
      <c r="A81" s="8" t="s">
        <v>236</v>
      </c>
      <c r="B81" s="8" t="s">
        <v>210</v>
      </c>
      <c r="C81" s="8" t="s">
        <v>235</v>
      </c>
      <c r="D81" s="14" t="s">
        <v>90</v>
      </c>
      <c r="E81" s="15">
        <v>6850</v>
      </c>
      <c r="F81" s="8" t="s">
        <v>52</v>
      </c>
      <c r="G81" s="15">
        <v>8557</v>
      </c>
      <c r="H81" s="8" t="s">
        <v>824</v>
      </c>
      <c r="I81" s="15">
        <v>8557</v>
      </c>
      <c r="J81" s="8" t="s">
        <v>838</v>
      </c>
      <c r="K81" s="15">
        <v>0</v>
      </c>
      <c r="L81" s="8" t="s">
        <v>52</v>
      </c>
      <c r="M81" s="15">
        <v>0</v>
      </c>
      <c r="N81" s="8" t="s">
        <v>52</v>
      </c>
      <c r="O81" s="15">
        <f t="shared" si="2"/>
        <v>6850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8" t="s">
        <v>850</v>
      </c>
      <c r="X81" s="8" t="s">
        <v>52</v>
      </c>
      <c r="Y81" s="2" t="s">
        <v>52</v>
      </c>
      <c r="Z81" s="2" t="s">
        <v>52</v>
      </c>
      <c r="AA81" s="16"/>
      <c r="AB81" s="2" t="s">
        <v>52</v>
      </c>
    </row>
    <row r="82" spans="1:28" ht="30" customHeight="1" x14ac:dyDescent="0.15">
      <c r="A82" s="8" t="s">
        <v>251</v>
      </c>
      <c r="B82" s="8" t="s">
        <v>210</v>
      </c>
      <c r="C82" s="8" t="s">
        <v>250</v>
      </c>
      <c r="D82" s="14" t="s">
        <v>90</v>
      </c>
      <c r="E82" s="15">
        <v>0</v>
      </c>
      <c r="F82" s="8" t="s">
        <v>52</v>
      </c>
      <c r="G82" s="15">
        <v>4250</v>
      </c>
      <c r="H82" s="8" t="s">
        <v>824</v>
      </c>
      <c r="I82" s="15">
        <v>0</v>
      </c>
      <c r="J82" s="8" t="s">
        <v>52</v>
      </c>
      <c r="K82" s="15">
        <v>0</v>
      </c>
      <c r="L82" s="8" t="s">
        <v>52</v>
      </c>
      <c r="M82" s="15">
        <v>0</v>
      </c>
      <c r="N82" s="8" t="s">
        <v>52</v>
      </c>
      <c r="O82" s="15">
        <f t="shared" si="2"/>
        <v>4250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8" t="s">
        <v>851</v>
      </c>
      <c r="X82" s="8" t="s">
        <v>52</v>
      </c>
      <c r="Y82" s="2" t="s">
        <v>52</v>
      </c>
      <c r="Z82" s="2" t="s">
        <v>52</v>
      </c>
      <c r="AA82" s="16"/>
      <c r="AB82" s="2" t="s">
        <v>52</v>
      </c>
    </row>
    <row r="83" spans="1:28" ht="30" customHeight="1" x14ac:dyDescent="0.15">
      <c r="A83" s="8" t="s">
        <v>248</v>
      </c>
      <c r="B83" s="8" t="s">
        <v>210</v>
      </c>
      <c r="C83" s="8" t="s">
        <v>247</v>
      </c>
      <c r="D83" s="14" t="s">
        <v>90</v>
      </c>
      <c r="E83" s="15">
        <v>0</v>
      </c>
      <c r="F83" s="8" t="s">
        <v>52</v>
      </c>
      <c r="G83" s="15">
        <v>6668</v>
      </c>
      <c r="H83" s="8" t="s">
        <v>824</v>
      </c>
      <c r="I83" s="15">
        <v>0</v>
      </c>
      <c r="J83" s="8" t="s">
        <v>52</v>
      </c>
      <c r="K83" s="15">
        <v>0</v>
      </c>
      <c r="L83" s="8" t="s">
        <v>52</v>
      </c>
      <c r="M83" s="15">
        <v>0</v>
      </c>
      <c r="N83" s="8" t="s">
        <v>52</v>
      </c>
      <c r="O83" s="15">
        <f t="shared" si="2"/>
        <v>6668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8" t="s">
        <v>852</v>
      </c>
      <c r="X83" s="8" t="s">
        <v>52</v>
      </c>
      <c r="Y83" s="2" t="s">
        <v>52</v>
      </c>
      <c r="Z83" s="2" t="s">
        <v>52</v>
      </c>
      <c r="AA83" s="16"/>
      <c r="AB83" s="2" t="s">
        <v>52</v>
      </c>
    </row>
    <row r="84" spans="1:28" ht="30" customHeight="1" x14ac:dyDescent="0.15">
      <c r="A84" s="8" t="s">
        <v>257</v>
      </c>
      <c r="B84" s="8" t="s">
        <v>210</v>
      </c>
      <c r="C84" s="8" t="s">
        <v>256</v>
      </c>
      <c r="D84" s="14" t="s">
        <v>90</v>
      </c>
      <c r="E84" s="15">
        <v>0</v>
      </c>
      <c r="F84" s="8" t="s">
        <v>52</v>
      </c>
      <c r="G84" s="15">
        <v>3370</v>
      </c>
      <c r="H84" s="8" t="s">
        <v>824</v>
      </c>
      <c r="I84" s="15">
        <v>0</v>
      </c>
      <c r="J84" s="8" t="s">
        <v>52</v>
      </c>
      <c r="K84" s="15">
        <v>0</v>
      </c>
      <c r="L84" s="8" t="s">
        <v>52</v>
      </c>
      <c r="M84" s="15">
        <v>0</v>
      </c>
      <c r="N84" s="8" t="s">
        <v>52</v>
      </c>
      <c r="O84" s="15">
        <f t="shared" si="2"/>
        <v>3370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8" t="s">
        <v>853</v>
      </c>
      <c r="X84" s="8" t="s">
        <v>52</v>
      </c>
      <c r="Y84" s="2" t="s">
        <v>52</v>
      </c>
      <c r="Z84" s="2" t="s">
        <v>52</v>
      </c>
      <c r="AA84" s="16"/>
      <c r="AB84" s="2" t="s">
        <v>52</v>
      </c>
    </row>
    <row r="85" spans="1:28" ht="30" customHeight="1" x14ac:dyDescent="0.15">
      <c r="A85" s="8" t="s">
        <v>254</v>
      </c>
      <c r="B85" s="8" t="s">
        <v>210</v>
      </c>
      <c r="C85" s="8" t="s">
        <v>253</v>
      </c>
      <c r="D85" s="14" t="s">
        <v>90</v>
      </c>
      <c r="E85" s="15">
        <v>0</v>
      </c>
      <c r="F85" s="8" t="s">
        <v>52</v>
      </c>
      <c r="G85" s="15">
        <v>4160</v>
      </c>
      <c r="H85" s="8" t="s">
        <v>824</v>
      </c>
      <c r="I85" s="15">
        <v>0</v>
      </c>
      <c r="J85" s="8" t="s">
        <v>52</v>
      </c>
      <c r="K85" s="15">
        <v>0</v>
      </c>
      <c r="L85" s="8" t="s">
        <v>52</v>
      </c>
      <c r="M85" s="15">
        <v>0</v>
      </c>
      <c r="N85" s="8" t="s">
        <v>52</v>
      </c>
      <c r="O85" s="15">
        <f t="shared" si="2"/>
        <v>4160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8" t="s">
        <v>854</v>
      </c>
      <c r="X85" s="8" t="s">
        <v>52</v>
      </c>
      <c r="Y85" s="2" t="s">
        <v>52</v>
      </c>
      <c r="Z85" s="2" t="s">
        <v>52</v>
      </c>
      <c r="AA85" s="16"/>
      <c r="AB85" s="2" t="s">
        <v>52</v>
      </c>
    </row>
    <row r="86" spans="1:28" ht="30" customHeight="1" x14ac:dyDescent="0.15">
      <c r="A86" s="8" t="s">
        <v>161</v>
      </c>
      <c r="B86" s="8" t="s">
        <v>159</v>
      </c>
      <c r="C86" s="8" t="s">
        <v>160</v>
      </c>
      <c r="D86" s="14" t="s">
        <v>90</v>
      </c>
      <c r="E86" s="15">
        <v>5080</v>
      </c>
      <c r="F86" s="8" t="s">
        <v>52</v>
      </c>
      <c r="G86" s="15">
        <v>7210</v>
      </c>
      <c r="H86" s="8" t="s">
        <v>855</v>
      </c>
      <c r="I86" s="15">
        <v>7210</v>
      </c>
      <c r="J86" s="8" t="s">
        <v>856</v>
      </c>
      <c r="K86" s="15">
        <v>0</v>
      </c>
      <c r="L86" s="8" t="s">
        <v>52</v>
      </c>
      <c r="M86" s="15">
        <v>0</v>
      </c>
      <c r="N86" s="8" t="s">
        <v>52</v>
      </c>
      <c r="O86" s="15">
        <f t="shared" si="2"/>
        <v>5080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8" t="s">
        <v>857</v>
      </c>
      <c r="X86" s="8" t="s">
        <v>52</v>
      </c>
      <c r="Y86" s="2" t="s">
        <v>52</v>
      </c>
      <c r="Z86" s="2" t="s">
        <v>52</v>
      </c>
      <c r="AA86" s="16"/>
      <c r="AB86" s="2" t="s">
        <v>52</v>
      </c>
    </row>
    <row r="87" spans="1:28" ht="30" customHeight="1" x14ac:dyDescent="0.15">
      <c r="A87" s="8" t="s">
        <v>165</v>
      </c>
      <c r="B87" s="8" t="s">
        <v>163</v>
      </c>
      <c r="C87" s="8" t="s">
        <v>164</v>
      </c>
      <c r="D87" s="14" t="s">
        <v>108</v>
      </c>
      <c r="E87" s="15">
        <v>0</v>
      </c>
      <c r="F87" s="8" t="s">
        <v>52</v>
      </c>
      <c r="G87" s="15">
        <v>0</v>
      </c>
      <c r="H87" s="8" t="s">
        <v>52</v>
      </c>
      <c r="I87" s="15">
        <v>10450</v>
      </c>
      <c r="J87" s="8" t="s">
        <v>858</v>
      </c>
      <c r="K87" s="15">
        <v>0</v>
      </c>
      <c r="L87" s="8" t="s">
        <v>52</v>
      </c>
      <c r="M87" s="15">
        <v>0</v>
      </c>
      <c r="N87" s="8" t="s">
        <v>52</v>
      </c>
      <c r="O87" s="15">
        <f t="shared" si="2"/>
        <v>10450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8" t="s">
        <v>859</v>
      </c>
      <c r="X87" s="8" t="s">
        <v>52</v>
      </c>
      <c r="Y87" s="2" t="s">
        <v>52</v>
      </c>
      <c r="Z87" s="2" t="s">
        <v>52</v>
      </c>
      <c r="AA87" s="16"/>
      <c r="AB87" s="2" t="s">
        <v>52</v>
      </c>
    </row>
    <row r="88" spans="1:28" ht="30" customHeight="1" x14ac:dyDescent="0.15">
      <c r="A88" s="8" t="s">
        <v>407</v>
      </c>
      <c r="B88" s="8" t="s">
        <v>327</v>
      </c>
      <c r="C88" s="8" t="s">
        <v>406</v>
      </c>
      <c r="D88" s="14" t="s">
        <v>90</v>
      </c>
      <c r="E88" s="15">
        <v>1490</v>
      </c>
      <c r="F88" s="8" t="s">
        <v>52</v>
      </c>
      <c r="G88" s="15">
        <v>1990</v>
      </c>
      <c r="H88" s="8" t="s">
        <v>860</v>
      </c>
      <c r="I88" s="15">
        <v>1680</v>
      </c>
      <c r="J88" s="8" t="s">
        <v>861</v>
      </c>
      <c r="K88" s="15">
        <v>0</v>
      </c>
      <c r="L88" s="8" t="s">
        <v>52</v>
      </c>
      <c r="M88" s="15">
        <v>0</v>
      </c>
      <c r="N88" s="8" t="s">
        <v>52</v>
      </c>
      <c r="O88" s="15">
        <f t="shared" si="2"/>
        <v>1490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8" t="s">
        <v>862</v>
      </c>
      <c r="X88" s="8" t="s">
        <v>52</v>
      </c>
      <c r="Y88" s="2" t="s">
        <v>52</v>
      </c>
      <c r="Z88" s="2" t="s">
        <v>52</v>
      </c>
      <c r="AA88" s="16"/>
      <c r="AB88" s="2" t="s">
        <v>52</v>
      </c>
    </row>
    <row r="89" spans="1:28" ht="30" customHeight="1" x14ac:dyDescent="0.15">
      <c r="A89" s="8" t="s">
        <v>410</v>
      </c>
      <c r="B89" s="8" t="s">
        <v>327</v>
      </c>
      <c r="C89" s="8" t="s">
        <v>409</v>
      </c>
      <c r="D89" s="14" t="s">
        <v>90</v>
      </c>
      <c r="E89" s="15">
        <v>2190</v>
      </c>
      <c r="F89" s="8" t="s">
        <v>52</v>
      </c>
      <c r="G89" s="15">
        <v>0</v>
      </c>
      <c r="H89" s="8" t="s">
        <v>52</v>
      </c>
      <c r="I89" s="15">
        <v>2240</v>
      </c>
      <c r="J89" s="8" t="s">
        <v>861</v>
      </c>
      <c r="K89" s="15">
        <v>0</v>
      </c>
      <c r="L89" s="8" t="s">
        <v>52</v>
      </c>
      <c r="M89" s="15">
        <v>0</v>
      </c>
      <c r="N89" s="8" t="s">
        <v>52</v>
      </c>
      <c r="O89" s="15">
        <f t="shared" si="2"/>
        <v>2190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8" t="s">
        <v>863</v>
      </c>
      <c r="X89" s="8" t="s">
        <v>52</v>
      </c>
      <c r="Y89" s="2" t="s">
        <v>52</v>
      </c>
      <c r="Z89" s="2" t="s">
        <v>52</v>
      </c>
      <c r="AA89" s="16"/>
      <c r="AB89" s="2" t="s">
        <v>52</v>
      </c>
    </row>
    <row r="90" spans="1:28" ht="30" customHeight="1" x14ac:dyDescent="0.15">
      <c r="A90" s="8" t="s">
        <v>371</v>
      </c>
      <c r="B90" s="8" t="s">
        <v>327</v>
      </c>
      <c r="C90" s="8" t="s">
        <v>370</v>
      </c>
      <c r="D90" s="14" t="s">
        <v>90</v>
      </c>
      <c r="E90" s="15">
        <v>0</v>
      </c>
      <c r="F90" s="8" t="s">
        <v>52</v>
      </c>
      <c r="G90" s="15">
        <v>1556</v>
      </c>
      <c r="H90" s="8" t="s">
        <v>860</v>
      </c>
      <c r="I90" s="15">
        <v>1330</v>
      </c>
      <c r="J90" s="8" t="s">
        <v>831</v>
      </c>
      <c r="K90" s="15">
        <v>0</v>
      </c>
      <c r="L90" s="8" t="s">
        <v>52</v>
      </c>
      <c r="M90" s="15">
        <v>0</v>
      </c>
      <c r="N90" s="8" t="s">
        <v>52</v>
      </c>
      <c r="O90" s="15">
        <f t="shared" si="2"/>
        <v>1330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8" t="s">
        <v>864</v>
      </c>
      <c r="X90" s="8" t="s">
        <v>52</v>
      </c>
      <c r="Y90" s="2" t="s">
        <v>52</v>
      </c>
      <c r="Z90" s="2" t="s">
        <v>52</v>
      </c>
      <c r="AA90" s="16"/>
      <c r="AB90" s="2" t="s">
        <v>52</v>
      </c>
    </row>
    <row r="91" spans="1:28" ht="30" customHeight="1" x14ac:dyDescent="0.15">
      <c r="A91" s="8" t="s">
        <v>332</v>
      </c>
      <c r="B91" s="8" t="s">
        <v>327</v>
      </c>
      <c r="C91" s="8" t="s">
        <v>331</v>
      </c>
      <c r="D91" s="14" t="s">
        <v>90</v>
      </c>
      <c r="E91" s="15">
        <v>1500</v>
      </c>
      <c r="F91" s="8" t="s">
        <v>52</v>
      </c>
      <c r="G91" s="15">
        <v>2204</v>
      </c>
      <c r="H91" s="8" t="s">
        <v>860</v>
      </c>
      <c r="I91" s="15">
        <v>2200</v>
      </c>
      <c r="J91" s="8" t="s">
        <v>861</v>
      </c>
      <c r="K91" s="15">
        <v>0</v>
      </c>
      <c r="L91" s="8" t="s">
        <v>52</v>
      </c>
      <c r="M91" s="15">
        <v>0</v>
      </c>
      <c r="N91" s="8" t="s">
        <v>52</v>
      </c>
      <c r="O91" s="15">
        <f t="shared" si="2"/>
        <v>1500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8" t="s">
        <v>865</v>
      </c>
      <c r="X91" s="8" t="s">
        <v>52</v>
      </c>
      <c r="Y91" s="2" t="s">
        <v>52</v>
      </c>
      <c r="Z91" s="2" t="s">
        <v>52</v>
      </c>
      <c r="AA91" s="16"/>
      <c r="AB91" s="2" t="s">
        <v>52</v>
      </c>
    </row>
    <row r="92" spans="1:28" ht="30" customHeight="1" x14ac:dyDescent="0.15">
      <c r="A92" s="8" t="s">
        <v>329</v>
      </c>
      <c r="B92" s="8" t="s">
        <v>327</v>
      </c>
      <c r="C92" s="8" t="s">
        <v>328</v>
      </c>
      <c r="D92" s="14" t="s">
        <v>90</v>
      </c>
      <c r="E92" s="15">
        <v>5390</v>
      </c>
      <c r="F92" s="8" t="s">
        <v>52</v>
      </c>
      <c r="G92" s="15">
        <v>7946</v>
      </c>
      <c r="H92" s="8" t="s">
        <v>860</v>
      </c>
      <c r="I92" s="15">
        <v>7950</v>
      </c>
      <c r="J92" s="8" t="s">
        <v>861</v>
      </c>
      <c r="K92" s="15">
        <v>0</v>
      </c>
      <c r="L92" s="8" t="s">
        <v>52</v>
      </c>
      <c r="M92" s="15">
        <v>0</v>
      </c>
      <c r="N92" s="8" t="s">
        <v>52</v>
      </c>
      <c r="O92" s="15">
        <f t="shared" si="2"/>
        <v>5390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8" t="s">
        <v>866</v>
      </c>
      <c r="X92" s="8" t="s">
        <v>52</v>
      </c>
      <c r="Y92" s="2" t="s">
        <v>52</v>
      </c>
      <c r="Z92" s="2" t="s">
        <v>52</v>
      </c>
      <c r="AA92" s="16"/>
      <c r="AB92" s="2" t="s">
        <v>52</v>
      </c>
    </row>
    <row r="93" spans="1:28" ht="30" customHeight="1" x14ac:dyDescent="0.15">
      <c r="A93" s="8" t="s">
        <v>338</v>
      </c>
      <c r="B93" s="8" t="s">
        <v>327</v>
      </c>
      <c r="C93" s="8" t="s">
        <v>337</v>
      </c>
      <c r="D93" s="14" t="s">
        <v>90</v>
      </c>
      <c r="E93" s="15">
        <v>2400</v>
      </c>
      <c r="F93" s="8" t="s">
        <v>52</v>
      </c>
      <c r="G93" s="15">
        <v>3555</v>
      </c>
      <c r="H93" s="8" t="s">
        <v>860</v>
      </c>
      <c r="I93" s="15">
        <v>3560</v>
      </c>
      <c r="J93" s="8" t="s">
        <v>861</v>
      </c>
      <c r="K93" s="15">
        <v>0</v>
      </c>
      <c r="L93" s="8" t="s">
        <v>52</v>
      </c>
      <c r="M93" s="15">
        <v>0</v>
      </c>
      <c r="N93" s="8" t="s">
        <v>52</v>
      </c>
      <c r="O93" s="15">
        <f t="shared" si="2"/>
        <v>2400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8" t="s">
        <v>867</v>
      </c>
      <c r="X93" s="8" t="s">
        <v>52</v>
      </c>
      <c r="Y93" s="2" t="s">
        <v>52</v>
      </c>
      <c r="Z93" s="2" t="s">
        <v>52</v>
      </c>
      <c r="AA93" s="16"/>
      <c r="AB93" s="2" t="s">
        <v>52</v>
      </c>
    </row>
    <row r="94" spans="1:28" ht="30" customHeight="1" x14ac:dyDescent="0.15">
      <c r="A94" s="8" t="s">
        <v>335</v>
      </c>
      <c r="B94" s="8" t="s">
        <v>327</v>
      </c>
      <c r="C94" s="8" t="s">
        <v>334</v>
      </c>
      <c r="D94" s="14" t="s">
        <v>90</v>
      </c>
      <c r="E94" s="15">
        <v>3910</v>
      </c>
      <c r="F94" s="8" t="s">
        <v>52</v>
      </c>
      <c r="G94" s="15">
        <v>5817</v>
      </c>
      <c r="H94" s="8" t="s">
        <v>860</v>
      </c>
      <c r="I94" s="15">
        <v>5820</v>
      </c>
      <c r="J94" s="8" t="s">
        <v>861</v>
      </c>
      <c r="K94" s="15">
        <v>0</v>
      </c>
      <c r="L94" s="8" t="s">
        <v>52</v>
      </c>
      <c r="M94" s="15">
        <v>0</v>
      </c>
      <c r="N94" s="8" t="s">
        <v>52</v>
      </c>
      <c r="O94" s="15">
        <f t="shared" si="2"/>
        <v>3910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8" t="s">
        <v>868</v>
      </c>
      <c r="X94" s="8" t="s">
        <v>52</v>
      </c>
      <c r="Y94" s="2" t="s">
        <v>52</v>
      </c>
      <c r="Z94" s="2" t="s">
        <v>52</v>
      </c>
      <c r="AA94" s="16"/>
      <c r="AB94" s="2" t="s">
        <v>52</v>
      </c>
    </row>
    <row r="95" spans="1:28" ht="30" customHeight="1" x14ac:dyDescent="0.15">
      <c r="A95" s="8" t="s">
        <v>341</v>
      </c>
      <c r="B95" s="8" t="s">
        <v>327</v>
      </c>
      <c r="C95" s="8" t="s">
        <v>340</v>
      </c>
      <c r="D95" s="14" t="s">
        <v>90</v>
      </c>
      <c r="E95" s="15">
        <v>7480</v>
      </c>
      <c r="F95" s="8" t="s">
        <v>52</v>
      </c>
      <c r="G95" s="15">
        <v>11197</v>
      </c>
      <c r="H95" s="8" t="s">
        <v>860</v>
      </c>
      <c r="I95" s="15">
        <v>11210</v>
      </c>
      <c r="J95" s="8" t="s">
        <v>861</v>
      </c>
      <c r="K95" s="15">
        <v>0</v>
      </c>
      <c r="L95" s="8" t="s">
        <v>52</v>
      </c>
      <c r="M95" s="15">
        <v>0</v>
      </c>
      <c r="N95" s="8" t="s">
        <v>52</v>
      </c>
      <c r="O95" s="15">
        <f t="shared" si="2"/>
        <v>7480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8" t="s">
        <v>869</v>
      </c>
      <c r="X95" s="8" t="s">
        <v>52</v>
      </c>
      <c r="Y95" s="2" t="s">
        <v>52</v>
      </c>
      <c r="Z95" s="2" t="s">
        <v>52</v>
      </c>
      <c r="AA95" s="16"/>
      <c r="AB95" s="2" t="s">
        <v>52</v>
      </c>
    </row>
    <row r="96" spans="1:28" ht="30" customHeight="1" x14ac:dyDescent="0.15">
      <c r="A96" s="8" t="s">
        <v>368</v>
      </c>
      <c r="B96" s="8" t="s">
        <v>327</v>
      </c>
      <c r="C96" s="8" t="s">
        <v>367</v>
      </c>
      <c r="D96" s="14" t="s">
        <v>90</v>
      </c>
      <c r="E96" s="15">
        <v>5440</v>
      </c>
      <c r="F96" s="8" t="s">
        <v>52</v>
      </c>
      <c r="G96" s="15">
        <v>0</v>
      </c>
      <c r="H96" s="8" t="s">
        <v>52</v>
      </c>
      <c r="I96" s="15">
        <v>0</v>
      </c>
      <c r="J96" s="8" t="s">
        <v>52</v>
      </c>
      <c r="K96" s="15">
        <v>0</v>
      </c>
      <c r="L96" s="8" t="s">
        <v>52</v>
      </c>
      <c r="M96" s="15">
        <v>0</v>
      </c>
      <c r="N96" s="8" t="s">
        <v>52</v>
      </c>
      <c r="O96" s="15">
        <f t="shared" si="2"/>
        <v>5440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8" t="s">
        <v>870</v>
      </c>
      <c r="X96" s="8" t="s">
        <v>52</v>
      </c>
      <c r="Y96" s="2" t="s">
        <v>52</v>
      </c>
      <c r="Z96" s="2" t="s">
        <v>52</v>
      </c>
      <c r="AA96" s="16"/>
      <c r="AB96" s="2" t="s">
        <v>52</v>
      </c>
    </row>
    <row r="97" spans="1:28" ht="30" customHeight="1" x14ac:dyDescent="0.15">
      <c r="A97" s="8" t="s">
        <v>359</v>
      </c>
      <c r="B97" s="8" t="s">
        <v>327</v>
      </c>
      <c r="C97" s="8" t="s">
        <v>358</v>
      </c>
      <c r="D97" s="14" t="s">
        <v>90</v>
      </c>
      <c r="E97" s="15">
        <v>6800</v>
      </c>
      <c r="F97" s="8" t="s">
        <v>52</v>
      </c>
      <c r="G97" s="15">
        <v>0</v>
      </c>
      <c r="H97" s="8" t="s">
        <v>52</v>
      </c>
      <c r="I97" s="15">
        <v>0</v>
      </c>
      <c r="J97" s="8" t="s">
        <v>52</v>
      </c>
      <c r="K97" s="15">
        <v>0</v>
      </c>
      <c r="L97" s="8" t="s">
        <v>52</v>
      </c>
      <c r="M97" s="15">
        <v>0</v>
      </c>
      <c r="N97" s="8" t="s">
        <v>52</v>
      </c>
      <c r="O97" s="15">
        <f t="shared" si="2"/>
        <v>6800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8" t="s">
        <v>871</v>
      </c>
      <c r="X97" s="8" t="s">
        <v>52</v>
      </c>
      <c r="Y97" s="2" t="s">
        <v>52</v>
      </c>
      <c r="Z97" s="2" t="s">
        <v>52</v>
      </c>
      <c r="AA97" s="16"/>
      <c r="AB97" s="2" t="s">
        <v>52</v>
      </c>
    </row>
    <row r="98" spans="1:28" ht="30" customHeight="1" x14ac:dyDescent="0.15">
      <c r="A98" s="8" t="s">
        <v>365</v>
      </c>
      <c r="B98" s="8" t="s">
        <v>327</v>
      </c>
      <c r="C98" s="8" t="s">
        <v>364</v>
      </c>
      <c r="D98" s="14" t="s">
        <v>90</v>
      </c>
      <c r="E98" s="15">
        <v>4670</v>
      </c>
      <c r="F98" s="8" t="s">
        <v>52</v>
      </c>
      <c r="G98" s="15">
        <v>0</v>
      </c>
      <c r="H98" s="8" t="s">
        <v>52</v>
      </c>
      <c r="I98" s="15">
        <v>0</v>
      </c>
      <c r="J98" s="8" t="s">
        <v>52</v>
      </c>
      <c r="K98" s="15">
        <v>0</v>
      </c>
      <c r="L98" s="8" t="s">
        <v>52</v>
      </c>
      <c r="M98" s="15">
        <v>0</v>
      </c>
      <c r="N98" s="8" t="s">
        <v>52</v>
      </c>
      <c r="O98" s="15">
        <f t="shared" si="2"/>
        <v>4670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8" t="s">
        <v>872</v>
      </c>
      <c r="X98" s="8" t="s">
        <v>52</v>
      </c>
      <c r="Y98" s="2" t="s">
        <v>52</v>
      </c>
      <c r="Z98" s="2" t="s">
        <v>52</v>
      </c>
      <c r="AA98" s="16"/>
      <c r="AB98" s="2" t="s">
        <v>52</v>
      </c>
    </row>
    <row r="99" spans="1:28" ht="30" customHeight="1" x14ac:dyDescent="0.15">
      <c r="A99" s="8" t="s">
        <v>362</v>
      </c>
      <c r="B99" s="8" t="s">
        <v>327</v>
      </c>
      <c r="C99" s="8" t="s">
        <v>361</v>
      </c>
      <c r="D99" s="14" t="s">
        <v>90</v>
      </c>
      <c r="E99" s="15">
        <v>5610</v>
      </c>
      <c r="F99" s="8" t="s">
        <v>52</v>
      </c>
      <c r="G99" s="15">
        <v>0</v>
      </c>
      <c r="H99" s="8" t="s">
        <v>52</v>
      </c>
      <c r="I99" s="15">
        <v>0</v>
      </c>
      <c r="J99" s="8" t="s">
        <v>52</v>
      </c>
      <c r="K99" s="15">
        <v>0</v>
      </c>
      <c r="L99" s="8" t="s">
        <v>52</v>
      </c>
      <c r="M99" s="15">
        <v>0</v>
      </c>
      <c r="N99" s="8" t="s">
        <v>52</v>
      </c>
      <c r="O99" s="15">
        <f t="shared" si="2"/>
        <v>5610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8" t="s">
        <v>873</v>
      </c>
      <c r="X99" s="8" t="s">
        <v>52</v>
      </c>
      <c r="Y99" s="2" t="s">
        <v>52</v>
      </c>
      <c r="Z99" s="2" t="s">
        <v>52</v>
      </c>
      <c r="AA99" s="16"/>
      <c r="AB99" s="2" t="s">
        <v>52</v>
      </c>
    </row>
    <row r="100" spans="1:28" ht="30" customHeight="1" x14ac:dyDescent="0.15">
      <c r="A100" s="8" t="s">
        <v>353</v>
      </c>
      <c r="B100" s="8" t="s">
        <v>327</v>
      </c>
      <c r="C100" s="8" t="s">
        <v>352</v>
      </c>
      <c r="D100" s="14" t="s">
        <v>90</v>
      </c>
      <c r="E100" s="15">
        <v>5780</v>
      </c>
      <c r="F100" s="8" t="s">
        <v>52</v>
      </c>
      <c r="G100" s="15">
        <v>8674</v>
      </c>
      <c r="H100" s="8" t="s">
        <v>860</v>
      </c>
      <c r="I100" s="15">
        <v>8680</v>
      </c>
      <c r="J100" s="8" t="s">
        <v>861</v>
      </c>
      <c r="K100" s="15">
        <v>0</v>
      </c>
      <c r="L100" s="8" t="s">
        <v>52</v>
      </c>
      <c r="M100" s="15">
        <v>0</v>
      </c>
      <c r="N100" s="8" t="s">
        <v>52</v>
      </c>
      <c r="O100" s="15">
        <f t="shared" si="2"/>
        <v>5780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8" t="s">
        <v>874</v>
      </c>
      <c r="X100" s="8" t="s">
        <v>52</v>
      </c>
      <c r="Y100" s="2" t="s">
        <v>52</v>
      </c>
      <c r="Z100" s="2" t="s">
        <v>52</v>
      </c>
      <c r="AA100" s="16"/>
      <c r="AB100" s="2" t="s">
        <v>52</v>
      </c>
    </row>
    <row r="101" spans="1:28" ht="30" customHeight="1" x14ac:dyDescent="0.15">
      <c r="A101" s="8" t="s">
        <v>344</v>
      </c>
      <c r="B101" s="8" t="s">
        <v>327</v>
      </c>
      <c r="C101" s="8" t="s">
        <v>343</v>
      </c>
      <c r="D101" s="14" t="s">
        <v>90</v>
      </c>
      <c r="E101" s="15">
        <v>7310</v>
      </c>
      <c r="F101" s="8" t="s">
        <v>52</v>
      </c>
      <c r="G101" s="15">
        <v>11029</v>
      </c>
      <c r="H101" s="8" t="s">
        <v>860</v>
      </c>
      <c r="I101" s="15">
        <v>11040</v>
      </c>
      <c r="J101" s="8" t="s">
        <v>861</v>
      </c>
      <c r="K101" s="15">
        <v>0</v>
      </c>
      <c r="L101" s="8" t="s">
        <v>52</v>
      </c>
      <c r="M101" s="15">
        <v>0</v>
      </c>
      <c r="N101" s="8" t="s">
        <v>52</v>
      </c>
      <c r="O101" s="15">
        <f t="shared" si="2"/>
        <v>7310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8" t="s">
        <v>875</v>
      </c>
      <c r="X101" s="8" t="s">
        <v>52</v>
      </c>
      <c r="Y101" s="2" t="s">
        <v>52</v>
      </c>
      <c r="Z101" s="2" t="s">
        <v>52</v>
      </c>
      <c r="AA101" s="16"/>
      <c r="AB101" s="2" t="s">
        <v>52</v>
      </c>
    </row>
    <row r="102" spans="1:28" ht="30" customHeight="1" x14ac:dyDescent="0.15">
      <c r="A102" s="8" t="s">
        <v>356</v>
      </c>
      <c r="B102" s="8" t="s">
        <v>327</v>
      </c>
      <c r="C102" s="8" t="s">
        <v>355</v>
      </c>
      <c r="D102" s="14" t="s">
        <v>90</v>
      </c>
      <c r="E102" s="15">
        <v>4420</v>
      </c>
      <c r="F102" s="8" t="s">
        <v>52</v>
      </c>
      <c r="G102" s="15">
        <v>6635</v>
      </c>
      <c r="H102" s="8" t="s">
        <v>860</v>
      </c>
      <c r="I102" s="15">
        <v>6650</v>
      </c>
      <c r="J102" s="8" t="s">
        <v>861</v>
      </c>
      <c r="K102" s="15">
        <v>0</v>
      </c>
      <c r="L102" s="8" t="s">
        <v>52</v>
      </c>
      <c r="M102" s="15">
        <v>0</v>
      </c>
      <c r="N102" s="8" t="s">
        <v>52</v>
      </c>
      <c r="O102" s="15">
        <f t="shared" si="2"/>
        <v>4420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8" t="s">
        <v>876</v>
      </c>
      <c r="X102" s="8" t="s">
        <v>52</v>
      </c>
      <c r="Y102" s="2" t="s">
        <v>52</v>
      </c>
      <c r="Z102" s="2" t="s">
        <v>52</v>
      </c>
      <c r="AA102" s="16"/>
      <c r="AB102" s="2" t="s">
        <v>52</v>
      </c>
    </row>
    <row r="103" spans="1:28" ht="30" customHeight="1" x14ac:dyDescent="0.15">
      <c r="A103" s="8" t="s">
        <v>350</v>
      </c>
      <c r="B103" s="8" t="s">
        <v>327</v>
      </c>
      <c r="C103" s="8" t="s">
        <v>349</v>
      </c>
      <c r="D103" s="14" t="s">
        <v>90</v>
      </c>
      <c r="E103" s="15">
        <v>5950</v>
      </c>
      <c r="F103" s="8" t="s">
        <v>52</v>
      </c>
      <c r="G103" s="15">
        <v>8935</v>
      </c>
      <c r="H103" s="8" t="s">
        <v>860</v>
      </c>
      <c r="I103" s="15">
        <v>8940</v>
      </c>
      <c r="J103" s="8" t="s">
        <v>861</v>
      </c>
      <c r="K103" s="15">
        <v>0</v>
      </c>
      <c r="L103" s="8" t="s">
        <v>52</v>
      </c>
      <c r="M103" s="15">
        <v>0</v>
      </c>
      <c r="N103" s="8" t="s">
        <v>52</v>
      </c>
      <c r="O103" s="15">
        <f t="shared" ref="O103:O108" si="3">SMALL(E103:M103,COUNTIF(E103:M103,0)+1)</f>
        <v>5950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8" t="s">
        <v>877</v>
      </c>
      <c r="X103" s="8" t="s">
        <v>52</v>
      </c>
      <c r="Y103" s="2" t="s">
        <v>52</v>
      </c>
      <c r="Z103" s="2" t="s">
        <v>52</v>
      </c>
      <c r="AA103" s="16"/>
      <c r="AB103" s="2" t="s">
        <v>52</v>
      </c>
    </row>
    <row r="104" spans="1:28" ht="30" customHeight="1" x14ac:dyDescent="0.15">
      <c r="A104" s="8" t="s">
        <v>347</v>
      </c>
      <c r="B104" s="8" t="s">
        <v>327</v>
      </c>
      <c r="C104" s="8" t="s">
        <v>346</v>
      </c>
      <c r="D104" s="14" t="s">
        <v>90</v>
      </c>
      <c r="E104" s="15">
        <v>7220</v>
      </c>
      <c r="F104" s="8" t="s">
        <v>52</v>
      </c>
      <c r="G104" s="15">
        <v>10906</v>
      </c>
      <c r="H104" s="8" t="s">
        <v>860</v>
      </c>
      <c r="I104" s="15">
        <v>10910</v>
      </c>
      <c r="J104" s="8" t="s">
        <v>861</v>
      </c>
      <c r="K104" s="15">
        <v>0</v>
      </c>
      <c r="L104" s="8" t="s">
        <v>52</v>
      </c>
      <c r="M104" s="15">
        <v>0</v>
      </c>
      <c r="N104" s="8" t="s">
        <v>52</v>
      </c>
      <c r="O104" s="15">
        <f t="shared" si="3"/>
        <v>7220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8" t="s">
        <v>878</v>
      </c>
      <c r="X104" s="8" t="s">
        <v>52</v>
      </c>
      <c r="Y104" s="2" t="s">
        <v>52</v>
      </c>
      <c r="Z104" s="2" t="s">
        <v>52</v>
      </c>
      <c r="AA104" s="16"/>
      <c r="AB104" s="2" t="s">
        <v>52</v>
      </c>
    </row>
    <row r="105" spans="1:28" ht="30" customHeight="1" x14ac:dyDescent="0.15">
      <c r="A105" s="8" t="s">
        <v>271</v>
      </c>
      <c r="B105" s="8" t="s">
        <v>269</v>
      </c>
      <c r="C105" s="8" t="s">
        <v>270</v>
      </c>
      <c r="D105" s="14" t="s">
        <v>90</v>
      </c>
      <c r="E105" s="15">
        <v>18480</v>
      </c>
      <c r="F105" s="8" t="s">
        <v>52</v>
      </c>
      <c r="G105" s="15">
        <v>55000</v>
      </c>
      <c r="H105" s="8" t="s">
        <v>879</v>
      </c>
      <c r="I105" s="15">
        <v>55000</v>
      </c>
      <c r="J105" s="8" t="s">
        <v>880</v>
      </c>
      <c r="K105" s="15">
        <v>0</v>
      </c>
      <c r="L105" s="8" t="s">
        <v>52</v>
      </c>
      <c r="M105" s="15">
        <v>0</v>
      </c>
      <c r="N105" s="8" t="s">
        <v>52</v>
      </c>
      <c r="O105" s="15">
        <f t="shared" si="3"/>
        <v>18480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8" t="s">
        <v>881</v>
      </c>
      <c r="X105" s="8" t="s">
        <v>52</v>
      </c>
      <c r="Y105" s="2" t="s">
        <v>52</v>
      </c>
      <c r="Z105" s="2" t="s">
        <v>52</v>
      </c>
      <c r="AA105" s="16"/>
      <c r="AB105" s="2" t="s">
        <v>52</v>
      </c>
    </row>
    <row r="106" spans="1:28" ht="30" customHeight="1" x14ac:dyDescent="0.15">
      <c r="A106" s="8" t="s">
        <v>113</v>
      </c>
      <c r="B106" s="8" t="s">
        <v>111</v>
      </c>
      <c r="C106" s="8" t="s">
        <v>112</v>
      </c>
      <c r="D106" s="14" t="s">
        <v>90</v>
      </c>
      <c r="E106" s="15">
        <v>0</v>
      </c>
      <c r="F106" s="8" t="s">
        <v>52</v>
      </c>
      <c r="G106" s="15">
        <v>0</v>
      </c>
      <c r="H106" s="8" t="s">
        <v>52</v>
      </c>
      <c r="I106" s="15">
        <v>0</v>
      </c>
      <c r="J106" s="8" t="s">
        <v>52</v>
      </c>
      <c r="K106" s="15">
        <v>0</v>
      </c>
      <c r="L106" s="8" t="s">
        <v>52</v>
      </c>
      <c r="M106" s="15">
        <v>15000</v>
      </c>
      <c r="N106" s="8" t="s">
        <v>52</v>
      </c>
      <c r="O106" s="15">
        <f t="shared" si="3"/>
        <v>15000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8" t="s">
        <v>882</v>
      </c>
      <c r="X106" s="8" t="s">
        <v>52</v>
      </c>
      <c r="Y106" s="2" t="s">
        <v>52</v>
      </c>
      <c r="Z106" s="2" t="s">
        <v>52</v>
      </c>
      <c r="AA106" s="16"/>
      <c r="AB106" s="2" t="s">
        <v>52</v>
      </c>
    </row>
    <row r="107" spans="1:28" ht="30" customHeight="1" x14ac:dyDescent="0.15">
      <c r="A107" s="8" t="s">
        <v>121</v>
      </c>
      <c r="B107" s="8" t="s">
        <v>115</v>
      </c>
      <c r="C107" s="8" t="s">
        <v>120</v>
      </c>
      <c r="D107" s="14" t="s">
        <v>90</v>
      </c>
      <c r="E107" s="15">
        <v>0</v>
      </c>
      <c r="F107" s="8" t="s">
        <v>52</v>
      </c>
      <c r="G107" s="15">
        <v>0</v>
      </c>
      <c r="H107" s="8" t="s">
        <v>52</v>
      </c>
      <c r="I107" s="15">
        <v>11016</v>
      </c>
      <c r="J107" s="8" t="s">
        <v>883</v>
      </c>
      <c r="K107" s="15">
        <v>0</v>
      </c>
      <c r="L107" s="8" t="s">
        <v>52</v>
      </c>
      <c r="M107" s="15">
        <v>0</v>
      </c>
      <c r="N107" s="8" t="s">
        <v>52</v>
      </c>
      <c r="O107" s="15">
        <f t="shared" si="3"/>
        <v>11016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8" t="s">
        <v>884</v>
      </c>
      <c r="X107" s="8" t="s">
        <v>117</v>
      </c>
      <c r="Y107" s="2" t="s">
        <v>52</v>
      </c>
      <c r="Z107" s="2" t="s">
        <v>52</v>
      </c>
      <c r="AA107" s="16"/>
      <c r="AB107" s="2" t="s">
        <v>52</v>
      </c>
    </row>
    <row r="108" spans="1:28" ht="30" customHeight="1" x14ac:dyDescent="0.15">
      <c r="A108" s="8" t="s">
        <v>118</v>
      </c>
      <c r="B108" s="8" t="s">
        <v>115</v>
      </c>
      <c r="C108" s="8" t="s">
        <v>116</v>
      </c>
      <c r="D108" s="14" t="s">
        <v>90</v>
      </c>
      <c r="E108" s="15">
        <v>0</v>
      </c>
      <c r="F108" s="8" t="s">
        <v>52</v>
      </c>
      <c r="G108" s="15">
        <v>0</v>
      </c>
      <c r="H108" s="8" t="s">
        <v>52</v>
      </c>
      <c r="I108" s="15">
        <v>22032</v>
      </c>
      <c r="J108" s="8" t="s">
        <v>883</v>
      </c>
      <c r="K108" s="15">
        <v>0</v>
      </c>
      <c r="L108" s="8" t="s">
        <v>52</v>
      </c>
      <c r="M108" s="15">
        <v>0</v>
      </c>
      <c r="N108" s="8" t="s">
        <v>52</v>
      </c>
      <c r="O108" s="15">
        <f t="shared" si="3"/>
        <v>22032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8" t="s">
        <v>885</v>
      </c>
      <c r="X108" s="8" t="s">
        <v>117</v>
      </c>
      <c r="Y108" s="2" t="s">
        <v>52</v>
      </c>
      <c r="Z108" s="2" t="s">
        <v>52</v>
      </c>
      <c r="AA108" s="16"/>
      <c r="AB108" s="2" t="s">
        <v>52</v>
      </c>
    </row>
    <row r="109" spans="1:28" ht="30" customHeight="1" x14ac:dyDescent="0.15">
      <c r="A109" s="8" t="s">
        <v>131</v>
      </c>
      <c r="B109" s="8" t="s">
        <v>128</v>
      </c>
      <c r="C109" s="8" t="s">
        <v>129</v>
      </c>
      <c r="D109" s="14" t="s">
        <v>130</v>
      </c>
      <c r="E109" s="15">
        <v>0</v>
      </c>
      <c r="F109" s="8" t="s">
        <v>52</v>
      </c>
      <c r="G109" s="15">
        <v>0</v>
      </c>
      <c r="H109" s="8" t="s">
        <v>52</v>
      </c>
      <c r="I109" s="15">
        <v>0</v>
      </c>
      <c r="J109" s="8" t="s">
        <v>52</v>
      </c>
      <c r="K109" s="15">
        <v>0</v>
      </c>
      <c r="L109" s="8" t="s">
        <v>52</v>
      </c>
      <c r="M109" s="15">
        <v>0</v>
      </c>
      <c r="N109" s="8" t="s">
        <v>52</v>
      </c>
      <c r="O109" s="15">
        <v>0</v>
      </c>
      <c r="P109" s="15">
        <v>130264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8" t="s">
        <v>886</v>
      </c>
      <c r="X109" s="8" t="s">
        <v>52</v>
      </c>
      <c r="Y109" s="2" t="s">
        <v>887</v>
      </c>
      <c r="Z109" s="2" t="s">
        <v>52</v>
      </c>
      <c r="AA109" s="16"/>
      <c r="AB109" s="2" t="s">
        <v>52</v>
      </c>
    </row>
    <row r="110" spans="1:28" ht="30" customHeight="1" x14ac:dyDescent="0.15">
      <c r="A110" s="8" t="s">
        <v>668</v>
      </c>
      <c r="B110" s="8" t="s">
        <v>667</v>
      </c>
      <c r="C110" s="8" t="s">
        <v>129</v>
      </c>
      <c r="D110" s="14" t="s">
        <v>130</v>
      </c>
      <c r="E110" s="15">
        <v>0</v>
      </c>
      <c r="F110" s="8" t="s">
        <v>52</v>
      </c>
      <c r="G110" s="15">
        <v>0</v>
      </c>
      <c r="H110" s="8" t="s">
        <v>52</v>
      </c>
      <c r="I110" s="15">
        <v>0</v>
      </c>
      <c r="J110" s="8" t="s">
        <v>52</v>
      </c>
      <c r="K110" s="15">
        <v>0</v>
      </c>
      <c r="L110" s="8" t="s">
        <v>52</v>
      </c>
      <c r="M110" s="15">
        <v>0</v>
      </c>
      <c r="N110" s="8" t="s">
        <v>52</v>
      </c>
      <c r="O110" s="15">
        <v>0</v>
      </c>
      <c r="P110" s="15">
        <v>155599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8" t="s">
        <v>888</v>
      </c>
      <c r="X110" s="8" t="s">
        <v>52</v>
      </c>
      <c r="Y110" s="2" t="s">
        <v>887</v>
      </c>
      <c r="Z110" s="2" t="s">
        <v>52</v>
      </c>
      <c r="AA110" s="16"/>
      <c r="AB110" s="2" t="s">
        <v>52</v>
      </c>
    </row>
    <row r="111" spans="1:28" ht="30" customHeight="1" x14ac:dyDescent="0.15">
      <c r="A111" s="8" t="s">
        <v>135</v>
      </c>
      <c r="B111" s="8" t="s">
        <v>133</v>
      </c>
      <c r="C111" s="8" t="s">
        <v>134</v>
      </c>
      <c r="D111" s="14" t="s">
        <v>130</v>
      </c>
      <c r="E111" s="15">
        <v>0</v>
      </c>
      <c r="F111" s="8" t="s">
        <v>52</v>
      </c>
      <c r="G111" s="15">
        <v>0</v>
      </c>
      <c r="H111" s="8" t="s">
        <v>52</v>
      </c>
      <c r="I111" s="15">
        <v>0</v>
      </c>
      <c r="J111" s="8" t="s">
        <v>52</v>
      </c>
      <c r="K111" s="15">
        <v>0</v>
      </c>
      <c r="L111" s="8" t="s">
        <v>52</v>
      </c>
      <c r="M111" s="15">
        <v>0</v>
      </c>
      <c r="N111" s="8" t="s">
        <v>52</v>
      </c>
      <c r="O111" s="15">
        <v>0</v>
      </c>
      <c r="P111" s="15">
        <v>228462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8" t="s">
        <v>889</v>
      </c>
      <c r="X111" s="8" t="s">
        <v>52</v>
      </c>
      <c r="Y111" s="2" t="s">
        <v>887</v>
      </c>
      <c r="Z111" s="2" t="s">
        <v>52</v>
      </c>
      <c r="AA111" s="16"/>
      <c r="AB111" s="2" t="s">
        <v>52</v>
      </c>
    </row>
    <row r="112" spans="1:28" ht="30" customHeight="1" x14ac:dyDescent="0.15">
      <c r="A112" s="8" t="s">
        <v>310</v>
      </c>
      <c r="B112" s="8" t="s">
        <v>309</v>
      </c>
      <c r="C112" s="8" t="s">
        <v>134</v>
      </c>
      <c r="D112" s="14" t="s">
        <v>130</v>
      </c>
      <c r="E112" s="15">
        <v>0</v>
      </c>
      <c r="F112" s="8" t="s">
        <v>52</v>
      </c>
      <c r="G112" s="15">
        <v>0</v>
      </c>
      <c r="H112" s="8" t="s">
        <v>52</v>
      </c>
      <c r="I112" s="15">
        <v>0</v>
      </c>
      <c r="J112" s="8" t="s">
        <v>52</v>
      </c>
      <c r="K112" s="15">
        <v>0</v>
      </c>
      <c r="L112" s="8" t="s">
        <v>52</v>
      </c>
      <c r="M112" s="15">
        <v>0</v>
      </c>
      <c r="N112" s="8" t="s">
        <v>52</v>
      </c>
      <c r="O112" s="15">
        <v>0</v>
      </c>
      <c r="P112" s="15">
        <v>186665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8" t="s">
        <v>890</v>
      </c>
      <c r="X112" s="8" t="s">
        <v>52</v>
      </c>
      <c r="Y112" s="2" t="s">
        <v>887</v>
      </c>
      <c r="Z112" s="2" t="s">
        <v>52</v>
      </c>
      <c r="AA112" s="16"/>
      <c r="AB112" s="2" t="s">
        <v>52</v>
      </c>
    </row>
    <row r="113" spans="1:28" ht="30" customHeight="1" x14ac:dyDescent="0.15">
      <c r="A113" s="8" t="s">
        <v>138</v>
      </c>
      <c r="B113" s="8" t="s">
        <v>137</v>
      </c>
      <c r="C113" s="8" t="s">
        <v>134</v>
      </c>
      <c r="D113" s="14" t="s">
        <v>130</v>
      </c>
      <c r="E113" s="15">
        <v>0</v>
      </c>
      <c r="F113" s="8" t="s">
        <v>52</v>
      </c>
      <c r="G113" s="15">
        <v>0</v>
      </c>
      <c r="H113" s="8" t="s">
        <v>52</v>
      </c>
      <c r="I113" s="15">
        <v>0</v>
      </c>
      <c r="J113" s="8" t="s">
        <v>52</v>
      </c>
      <c r="K113" s="15">
        <v>0</v>
      </c>
      <c r="L113" s="8" t="s">
        <v>52</v>
      </c>
      <c r="M113" s="15">
        <v>0</v>
      </c>
      <c r="N113" s="8" t="s">
        <v>52</v>
      </c>
      <c r="O113" s="15">
        <v>0</v>
      </c>
      <c r="P113" s="15">
        <v>178567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8" t="s">
        <v>891</v>
      </c>
      <c r="X113" s="8" t="s">
        <v>52</v>
      </c>
      <c r="Y113" s="2" t="s">
        <v>887</v>
      </c>
      <c r="Z113" s="2" t="s">
        <v>52</v>
      </c>
      <c r="AA113" s="16"/>
      <c r="AB113" s="2" t="s">
        <v>52</v>
      </c>
    </row>
    <row r="114" spans="1:28" ht="30" customHeight="1" x14ac:dyDescent="0.15">
      <c r="A114" s="8" t="s">
        <v>141</v>
      </c>
      <c r="B114" s="8" t="s">
        <v>140</v>
      </c>
      <c r="C114" s="8" t="s">
        <v>129</v>
      </c>
      <c r="D114" s="14" t="s">
        <v>130</v>
      </c>
      <c r="E114" s="15">
        <v>0</v>
      </c>
      <c r="F114" s="8" t="s">
        <v>52</v>
      </c>
      <c r="G114" s="15">
        <v>0</v>
      </c>
      <c r="H114" s="8" t="s">
        <v>52</v>
      </c>
      <c r="I114" s="15">
        <v>0</v>
      </c>
      <c r="J114" s="8" t="s">
        <v>52</v>
      </c>
      <c r="K114" s="15">
        <v>0</v>
      </c>
      <c r="L114" s="8" t="s">
        <v>52</v>
      </c>
      <c r="M114" s="15">
        <v>0</v>
      </c>
      <c r="N114" s="8" t="s">
        <v>52</v>
      </c>
      <c r="O114" s="15">
        <v>0</v>
      </c>
      <c r="P114" s="15">
        <v>173148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8" t="s">
        <v>892</v>
      </c>
      <c r="X114" s="8" t="s">
        <v>52</v>
      </c>
      <c r="Y114" s="2" t="s">
        <v>887</v>
      </c>
      <c r="Z114" s="2" t="s">
        <v>52</v>
      </c>
      <c r="AA114" s="16"/>
      <c r="AB114" s="2" t="s">
        <v>52</v>
      </c>
    </row>
    <row r="115" spans="1:28" ht="30" customHeight="1" x14ac:dyDescent="0.15">
      <c r="A115" s="8" t="s">
        <v>515</v>
      </c>
      <c r="B115" s="8" t="s">
        <v>514</v>
      </c>
      <c r="C115" s="8" t="s">
        <v>129</v>
      </c>
      <c r="D115" s="14" t="s">
        <v>130</v>
      </c>
      <c r="E115" s="15">
        <v>0</v>
      </c>
      <c r="F115" s="8" t="s">
        <v>52</v>
      </c>
      <c r="G115" s="15">
        <v>0</v>
      </c>
      <c r="H115" s="8" t="s">
        <v>52</v>
      </c>
      <c r="I115" s="15">
        <v>0</v>
      </c>
      <c r="J115" s="8" t="s">
        <v>52</v>
      </c>
      <c r="K115" s="15">
        <v>0</v>
      </c>
      <c r="L115" s="8" t="s">
        <v>52</v>
      </c>
      <c r="M115" s="15">
        <v>0</v>
      </c>
      <c r="N115" s="8" t="s">
        <v>52</v>
      </c>
      <c r="O115" s="15">
        <v>0</v>
      </c>
      <c r="P115" s="15">
        <v>174352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8" t="s">
        <v>893</v>
      </c>
      <c r="X115" s="8" t="s">
        <v>52</v>
      </c>
      <c r="Y115" s="2" t="s">
        <v>887</v>
      </c>
      <c r="Z115" s="2" t="s">
        <v>52</v>
      </c>
      <c r="AA115" s="16"/>
      <c r="AB115" s="2" t="s">
        <v>52</v>
      </c>
    </row>
    <row r="116" spans="1:28" ht="30" customHeight="1" x14ac:dyDescent="0.15">
      <c r="A116" s="8" t="s">
        <v>698</v>
      </c>
      <c r="B116" s="8" t="s">
        <v>697</v>
      </c>
      <c r="C116" s="8" t="s">
        <v>129</v>
      </c>
      <c r="D116" s="14" t="s">
        <v>130</v>
      </c>
      <c r="E116" s="15">
        <v>0</v>
      </c>
      <c r="F116" s="8" t="s">
        <v>52</v>
      </c>
      <c r="G116" s="15">
        <v>0</v>
      </c>
      <c r="H116" s="8" t="s">
        <v>52</v>
      </c>
      <c r="I116" s="15">
        <v>0</v>
      </c>
      <c r="J116" s="8" t="s">
        <v>52</v>
      </c>
      <c r="K116" s="15">
        <v>0</v>
      </c>
      <c r="L116" s="8" t="s">
        <v>52</v>
      </c>
      <c r="M116" s="15">
        <v>0</v>
      </c>
      <c r="N116" s="8" t="s">
        <v>52</v>
      </c>
      <c r="O116" s="15">
        <v>0</v>
      </c>
      <c r="P116" s="15">
        <v>190235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8" t="s">
        <v>894</v>
      </c>
      <c r="X116" s="8" t="s">
        <v>52</v>
      </c>
      <c r="Y116" s="2" t="s">
        <v>887</v>
      </c>
      <c r="Z116" s="2" t="s">
        <v>52</v>
      </c>
      <c r="AA116" s="16"/>
      <c r="AB116" s="2" t="s">
        <v>52</v>
      </c>
    </row>
    <row r="117" spans="1:28" ht="30" customHeight="1" x14ac:dyDescent="0.15">
      <c r="A117" s="8" t="s">
        <v>714</v>
      </c>
      <c r="B117" s="8" t="s">
        <v>713</v>
      </c>
      <c r="C117" s="8" t="s">
        <v>134</v>
      </c>
      <c r="D117" s="14" t="s">
        <v>130</v>
      </c>
      <c r="E117" s="15">
        <v>0</v>
      </c>
      <c r="F117" s="8" t="s">
        <v>52</v>
      </c>
      <c r="G117" s="15">
        <v>0</v>
      </c>
      <c r="H117" s="8" t="s">
        <v>52</v>
      </c>
      <c r="I117" s="15">
        <v>0</v>
      </c>
      <c r="J117" s="8" t="s">
        <v>52</v>
      </c>
      <c r="K117" s="15">
        <v>0</v>
      </c>
      <c r="L117" s="8" t="s">
        <v>52</v>
      </c>
      <c r="M117" s="15">
        <v>0</v>
      </c>
      <c r="N117" s="8" t="s">
        <v>52</v>
      </c>
      <c r="O117" s="15">
        <v>0</v>
      </c>
      <c r="P117" s="15">
        <v>131528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8" t="s">
        <v>895</v>
      </c>
      <c r="X117" s="8" t="s">
        <v>52</v>
      </c>
      <c r="Y117" s="2" t="s">
        <v>887</v>
      </c>
      <c r="Z117" s="2" t="s">
        <v>52</v>
      </c>
      <c r="AA117" s="16"/>
      <c r="AB117" s="2" t="s">
        <v>52</v>
      </c>
    </row>
    <row r="118" spans="1:28" ht="30" customHeight="1" x14ac:dyDescent="0.15">
      <c r="A118" s="8" t="s">
        <v>144</v>
      </c>
      <c r="B118" s="8" t="s">
        <v>143</v>
      </c>
      <c r="C118" s="8" t="s">
        <v>134</v>
      </c>
      <c r="D118" s="14" t="s">
        <v>130</v>
      </c>
      <c r="E118" s="15">
        <v>0</v>
      </c>
      <c r="F118" s="8" t="s">
        <v>52</v>
      </c>
      <c r="G118" s="15">
        <v>0</v>
      </c>
      <c r="H118" s="8" t="s">
        <v>52</v>
      </c>
      <c r="I118" s="15">
        <v>0</v>
      </c>
      <c r="J118" s="8" t="s">
        <v>52</v>
      </c>
      <c r="K118" s="15">
        <v>0</v>
      </c>
      <c r="L118" s="8" t="s">
        <v>52</v>
      </c>
      <c r="M118" s="15">
        <v>0</v>
      </c>
      <c r="N118" s="8" t="s">
        <v>52</v>
      </c>
      <c r="O118" s="15">
        <v>0</v>
      </c>
      <c r="P118" s="15">
        <v>175669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8" t="s">
        <v>896</v>
      </c>
      <c r="X118" s="8" t="s">
        <v>52</v>
      </c>
      <c r="Y118" s="2" t="s">
        <v>887</v>
      </c>
      <c r="Z118" s="2" t="s">
        <v>52</v>
      </c>
      <c r="AA118" s="16"/>
      <c r="AB118" s="2" t="s">
        <v>52</v>
      </c>
    </row>
    <row r="119" spans="1:28" ht="30" customHeight="1" x14ac:dyDescent="0.15">
      <c r="A119" s="8" t="s">
        <v>659</v>
      </c>
      <c r="B119" s="8" t="s">
        <v>658</v>
      </c>
      <c r="C119" s="8" t="s">
        <v>134</v>
      </c>
      <c r="D119" s="14" t="s">
        <v>130</v>
      </c>
      <c r="E119" s="15">
        <v>0</v>
      </c>
      <c r="F119" s="8" t="s">
        <v>52</v>
      </c>
      <c r="G119" s="15">
        <v>0</v>
      </c>
      <c r="H119" s="8" t="s">
        <v>52</v>
      </c>
      <c r="I119" s="15">
        <v>0</v>
      </c>
      <c r="J119" s="8" t="s">
        <v>52</v>
      </c>
      <c r="K119" s="15">
        <v>0</v>
      </c>
      <c r="L119" s="8" t="s">
        <v>52</v>
      </c>
      <c r="M119" s="15">
        <v>0</v>
      </c>
      <c r="N119" s="8" t="s">
        <v>52</v>
      </c>
      <c r="O119" s="15">
        <v>0</v>
      </c>
      <c r="P119" s="15">
        <v>233369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8" t="s">
        <v>897</v>
      </c>
      <c r="X119" s="8" t="s">
        <v>52</v>
      </c>
      <c r="Y119" s="2" t="s">
        <v>887</v>
      </c>
      <c r="Z119" s="2" t="s">
        <v>52</v>
      </c>
      <c r="AA119" s="16"/>
      <c r="AB119" s="2" t="s">
        <v>52</v>
      </c>
    </row>
    <row r="120" spans="1:28" ht="30" customHeight="1" x14ac:dyDescent="0.15">
      <c r="A120" s="8" t="s">
        <v>375</v>
      </c>
      <c r="B120" s="8" t="s">
        <v>373</v>
      </c>
      <c r="C120" s="8" t="s">
        <v>374</v>
      </c>
      <c r="D120" s="14" t="s">
        <v>58</v>
      </c>
      <c r="E120" s="15">
        <v>0</v>
      </c>
      <c r="F120" s="8" t="s">
        <v>52</v>
      </c>
      <c r="G120" s="15">
        <v>0</v>
      </c>
      <c r="H120" s="8" t="s">
        <v>52</v>
      </c>
      <c r="I120" s="15">
        <v>0</v>
      </c>
      <c r="J120" s="8" t="s">
        <v>52</v>
      </c>
      <c r="K120" s="15">
        <v>0</v>
      </c>
      <c r="L120" s="8" t="s">
        <v>52</v>
      </c>
      <c r="M120" s="15">
        <v>25000</v>
      </c>
      <c r="N120" s="8" t="s">
        <v>52</v>
      </c>
      <c r="O120" s="15">
        <f>SMALL(E120:M120,COUNTIF(E120:M120,0)+1)</f>
        <v>25000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8" t="s">
        <v>898</v>
      </c>
      <c r="X120" s="8" t="s">
        <v>52</v>
      </c>
      <c r="Y120" s="2" t="s">
        <v>52</v>
      </c>
      <c r="Z120" s="2" t="s">
        <v>52</v>
      </c>
      <c r="AA120" s="16"/>
      <c r="AB120" s="2" t="s">
        <v>52</v>
      </c>
    </row>
    <row r="121" spans="1:28" ht="30" customHeight="1" x14ac:dyDescent="0.15">
      <c r="A121" s="8" t="s">
        <v>69</v>
      </c>
      <c r="B121" s="8" t="s">
        <v>67</v>
      </c>
      <c r="C121" s="8" t="s">
        <v>68</v>
      </c>
      <c r="D121" s="14" t="s">
        <v>58</v>
      </c>
      <c r="E121" s="15">
        <v>0</v>
      </c>
      <c r="F121" s="8" t="s">
        <v>52</v>
      </c>
      <c r="G121" s="15">
        <v>0</v>
      </c>
      <c r="H121" s="8" t="s">
        <v>52</v>
      </c>
      <c r="I121" s="15">
        <v>0</v>
      </c>
      <c r="J121" s="8" t="s">
        <v>52</v>
      </c>
      <c r="K121" s="15">
        <v>236000</v>
      </c>
      <c r="L121" s="8" t="s">
        <v>899</v>
      </c>
      <c r="M121" s="15">
        <v>0</v>
      </c>
      <c r="N121" s="8" t="s">
        <v>52</v>
      </c>
      <c r="O121" s="15">
        <f>SMALL(E121:M121,COUNTIF(E121:M121,0)+1)</f>
        <v>236000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8" t="s">
        <v>900</v>
      </c>
      <c r="X121" s="8" t="s">
        <v>52</v>
      </c>
      <c r="Y121" s="2" t="s">
        <v>52</v>
      </c>
      <c r="Z121" s="2" t="s">
        <v>52</v>
      </c>
      <c r="AA121" s="16"/>
      <c r="AB121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view="pageBreakPreview" topLeftCell="B1" zoomScaleNormal="100" zoomScaleSheetLayoutView="100" workbookViewId="0">
      <selection activeCell="B13" sqref="B13"/>
    </sheetView>
  </sheetViews>
  <sheetFormatPr defaultRowHeight="14.25" x14ac:dyDescent="0.15"/>
  <cols>
    <col min="1" max="1" width="11.625" hidden="1" customWidth="1"/>
    <col min="2" max="3" width="30.625" customWidth="1"/>
    <col min="4" max="4" width="4.625" customWidth="1"/>
    <col min="5" max="5" width="12.625" customWidth="1"/>
    <col min="6" max="6" width="13.625" customWidth="1"/>
    <col min="7" max="7" width="4.625" customWidth="1"/>
    <col min="8" max="10" width="10.625" customWidth="1"/>
    <col min="11" max="11" width="13.625" customWidth="1"/>
    <col min="12" max="12" width="30.625" customWidth="1"/>
    <col min="13" max="14" width="13.625" customWidth="1"/>
    <col min="15" max="15" width="8.625" customWidth="1"/>
    <col min="16" max="16" width="12.625" customWidth="1"/>
    <col min="17" max="18" width="11.625" hidden="1" customWidth="1"/>
    <col min="19" max="19" width="13.625" hidden="1" customWidth="1"/>
    <col min="20" max="20" width="24.625" hidden="1" customWidth="1"/>
    <col min="21" max="28" width="0" hidden="1" customWidth="1"/>
  </cols>
  <sheetData>
    <row r="1" spans="1:27" ht="30" customHeight="1" x14ac:dyDescent="0.15">
      <c r="A1" s="29" t="s">
        <v>910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7" ht="30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7" ht="30" customHeight="1" x14ac:dyDescent="0.15">
      <c r="A3" s="4" t="s">
        <v>462</v>
      </c>
      <c r="B3" s="4" t="s">
        <v>2</v>
      </c>
      <c r="C3" s="4" t="s">
        <v>3</v>
      </c>
      <c r="D3" s="4" t="s">
        <v>4</v>
      </c>
      <c r="E3" s="4" t="s">
        <v>911</v>
      </c>
      <c r="F3" s="4" t="s">
        <v>912</v>
      </c>
      <c r="G3" s="4" t="s">
        <v>470</v>
      </c>
      <c r="H3" s="4" t="s">
        <v>913</v>
      </c>
      <c r="I3" s="4" t="s">
        <v>914</v>
      </c>
      <c r="J3" s="4" t="s">
        <v>915</v>
      </c>
      <c r="K3" s="4" t="s">
        <v>916</v>
      </c>
      <c r="L3" s="4" t="s">
        <v>917</v>
      </c>
      <c r="M3" s="4" t="s">
        <v>918</v>
      </c>
      <c r="N3" s="4" t="s">
        <v>919</v>
      </c>
      <c r="O3" s="4" t="s">
        <v>467</v>
      </c>
      <c r="P3" s="4" t="s">
        <v>920</v>
      </c>
      <c r="Q3" s="1" t="s">
        <v>52</v>
      </c>
      <c r="R3" s="1" t="s">
        <v>52</v>
      </c>
      <c r="S3" s="1" t="s">
        <v>52</v>
      </c>
      <c r="T3" s="1" t="s">
        <v>49</v>
      </c>
      <c r="V3" t="s">
        <v>143</v>
      </c>
      <c r="W3" t="s">
        <v>133</v>
      </c>
      <c r="X3" t="s">
        <v>137</v>
      </c>
      <c r="Y3" t="s">
        <v>128</v>
      </c>
      <c r="Z3" t="s">
        <v>140</v>
      </c>
      <c r="AA3" t="s">
        <v>309</v>
      </c>
    </row>
    <row r="4" spans="1:27" ht="30" customHeight="1" x14ac:dyDescent="0.15">
      <c r="A4" s="17"/>
      <c r="B4" s="28" t="s">
        <v>921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7" ht="30" customHeight="1" x14ac:dyDescent="0.15">
      <c r="A5" s="18" t="s">
        <v>59</v>
      </c>
      <c r="B5" s="18" t="s">
        <v>56</v>
      </c>
      <c r="C5" s="18" t="s">
        <v>57</v>
      </c>
      <c r="D5" s="18" t="s">
        <v>58</v>
      </c>
      <c r="E5" s="18" t="s">
        <v>52</v>
      </c>
      <c r="F5" s="17">
        <v>4</v>
      </c>
      <c r="G5" s="17">
        <v>0</v>
      </c>
      <c r="H5" s="17"/>
      <c r="I5" s="17"/>
      <c r="J5" s="17"/>
      <c r="K5" s="17">
        <v>4</v>
      </c>
      <c r="L5" s="18" t="s">
        <v>143</v>
      </c>
      <c r="M5" s="17">
        <f>0.4*(H5+100)/100*(I5+100)/100*(J5+100)/100</f>
        <v>0.4</v>
      </c>
      <c r="N5" s="17">
        <f>F5*M5</f>
        <v>1.6</v>
      </c>
      <c r="O5" s="18" t="s">
        <v>896</v>
      </c>
      <c r="P5" s="18" t="s">
        <v>922</v>
      </c>
      <c r="Q5" s="1" t="s">
        <v>55</v>
      </c>
      <c r="R5" s="1" t="s">
        <v>144</v>
      </c>
      <c r="S5">
        <v>0.4</v>
      </c>
      <c r="T5" s="1" t="s">
        <v>62</v>
      </c>
      <c r="V5">
        <f>N5</f>
        <v>1.6</v>
      </c>
    </row>
    <row r="6" spans="1:27" ht="30" customHeight="1" x14ac:dyDescent="0.15">
      <c r="A6" s="18" t="s">
        <v>65</v>
      </c>
      <c r="B6" s="18" t="s">
        <v>63</v>
      </c>
      <c r="C6" s="18" t="s">
        <v>64</v>
      </c>
      <c r="D6" s="18" t="s">
        <v>58</v>
      </c>
      <c r="E6" s="18" t="s">
        <v>52</v>
      </c>
      <c r="F6" s="17">
        <v>1</v>
      </c>
      <c r="G6" s="17">
        <v>0</v>
      </c>
      <c r="H6" s="17"/>
      <c r="I6" s="17"/>
      <c r="J6" s="17"/>
      <c r="K6" s="17">
        <v>1</v>
      </c>
      <c r="L6" s="18" t="s">
        <v>133</v>
      </c>
      <c r="M6" s="17">
        <f>0.3*(H6+100)/100*(I6+100)/100*(J6+100)/100</f>
        <v>0.3</v>
      </c>
      <c r="N6" s="17">
        <f>F6*M6</f>
        <v>0.3</v>
      </c>
      <c r="O6" s="18" t="s">
        <v>889</v>
      </c>
      <c r="P6" s="18" t="s">
        <v>923</v>
      </c>
      <c r="Q6" s="1" t="s">
        <v>55</v>
      </c>
      <c r="R6" s="1" t="s">
        <v>135</v>
      </c>
      <c r="S6">
        <v>0.3</v>
      </c>
      <c r="T6" s="1" t="s">
        <v>66</v>
      </c>
      <c r="W6">
        <f>N6</f>
        <v>0.3</v>
      </c>
    </row>
    <row r="7" spans="1:27" ht="30" customHeight="1" x14ac:dyDescent="0.15">
      <c r="A7" s="18" t="s">
        <v>52</v>
      </c>
      <c r="B7" s="18" t="s">
        <v>52</v>
      </c>
      <c r="C7" s="18" t="s">
        <v>52</v>
      </c>
      <c r="D7" s="18" t="s">
        <v>52</v>
      </c>
      <c r="E7" s="18" t="s">
        <v>52</v>
      </c>
      <c r="F7" s="17"/>
      <c r="G7" s="17"/>
      <c r="H7" s="17"/>
      <c r="I7" s="17"/>
      <c r="J7" s="17"/>
      <c r="K7" s="17"/>
      <c r="L7" s="18" t="s">
        <v>137</v>
      </c>
      <c r="M7" s="17">
        <f>2*(H6+100)/100*(I6+100)/100*(J6+100)/100</f>
        <v>2</v>
      </c>
      <c r="N7" s="17">
        <f>F6*M7</f>
        <v>2</v>
      </c>
      <c r="O7" s="18" t="s">
        <v>891</v>
      </c>
      <c r="P7" s="18" t="s">
        <v>924</v>
      </c>
      <c r="Q7" s="1" t="s">
        <v>55</v>
      </c>
      <c r="R7" s="1" t="s">
        <v>138</v>
      </c>
      <c r="S7">
        <v>2</v>
      </c>
      <c r="T7" s="1" t="s">
        <v>66</v>
      </c>
      <c r="X7">
        <f>N7</f>
        <v>2</v>
      </c>
    </row>
    <row r="8" spans="1:27" ht="30" customHeight="1" x14ac:dyDescent="0.15">
      <c r="A8" s="18" t="s">
        <v>69</v>
      </c>
      <c r="B8" s="18" t="s">
        <v>67</v>
      </c>
      <c r="C8" s="18" t="s">
        <v>68</v>
      </c>
      <c r="D8" s="18" t="s">
        <v>58</v>
      </c>
      <c r="E8" s="18" t="s">
        <v>52</v>
      </c>
      <c r="F8" s="17">
        <v>2</v>
      </c>
      <c r="G8" s="17">
        <v>0</v>
      </c>
      <c r="H8" s="17"/>
      <c r="I8" s="17"/>
      <c r="J8" s="17"/>
      <c r="K8" s="17">
        <v>2</v>
      </c>
      <c r="L8" s="18" t="s">
        <v>128</v>
      </c>
      <c r="M8" s="17">
        <f>0.254*(H8+100)/100*(I8+100)/100*(J8+100)/100</f>
        <v>0.254</v>
      </c>
      <c r="N8" s="17">
        <f>F8*M8</f>
        <v>0.50800000000000001</v>
      </c>
      <c r="O8" s="18" t="s">
        <v>886</v>
      </c>
      <c r="P8" s="18" t="s">
        <v>925</v>
      </c>
      <c r="Q8" s="1" t="s">
        <v>55</v>
      </c>
      <c r="R8" s="1" t="s">
        <v>131</v>
      </c>
      <c r="S8">
        <v>0.254</v>
      </c>
      <c r="T8" s="1" t="s">
        <v>70</v>
      </c>
      <c r="Y8">
        <f>N8</f>
        <v>0.50800000000000001</v>
      </c>
    </row>
    <row r="9" spans="1:27" ht="30" customHeight="1" x14ac:dyDescent="0.15">
      <c r="A9" s="18" t="s">
        <v>52</v>
      </c>
      <c r="B9" s="18" t="s">
        <v>52</v>
      </c>
      <c r="C9" s="18" t="s">
        <v>52</v>
      </c>
      <c r="D9" s="18" t="s">
        <v>52</v>
      </c>
      <c r="E9" s="18" t="s">
        <v>52</v>
      </c>
      <c r="F9" s="17"/>
      <c r="G9" s="17"/>
      <c r="H9" s="17"/>
      <c r="I9" s="17"/>
      <c r="J9" s="17"/>
      <c r="K9" s="17"/>
      <c r="L9" s="18" t="s">
        <v>143</v>
      </c>
      <c r="M9" s="17">
        <f>0.766*(H8+100)/100*(I8+100)/100*(J8+100)/100</f>
        <v>0.7659999999999999</v>
      </c>
      <c r="N9" s="17">
        <f>F8*M9</f>
        <v>1.5319999999999998</v>
      </c>
      <c r="O9" s="18" t="s">
        <v>896</v>
      </c>
      <c r="P9" s="18" t="s">
        <v>926</v>
      </c>
      <c r="Q9" s="1" t="s">
        <v>55</v>
      </c>
      <c r="R9" s="1" t="s">
        <v>144</v>
      </c>
      <c r="S9">
        <v>0.76600000000000001</v>
      </c>
      <c r="T9" s="1" t="s">
        <v>70</v>
      </c>
      <c r="V9">
        <f>N9</f>
        <v>1.5319999999999998</v>
      </c>
    </row>
    <row r="10" spans="1:27" ht="30" customHeight="1" x14ac:dyDescent="0.15">
      <c r="A10" s="18" t="s">
        <v>74</v>
      </c>
      <c r="B10" s="18" t="s">
        <v>71</v>
      </c>
      <c r="C10" s="18" t="s">
        <v>72</v>
      </c>
      <c r="D10" s="18" t="s">
        <v>73</v>
      </c>
      <c r="E10" s="18" t="s">
        <v>927</v>
      </c>
      <c r="F10" s="17">
        <v>2</v>
      </c>
      <c r="G10" s="17">
        <v>0</v>
      </c>
      <c r="H10" s="17"/>
      <c r="I10" s="17"/>
      <c r="J10" s="17"/>
      <c r="K10" s="17">
        <v>2</v>
      </c>
      <c r="L10" s="18" t="s">
        <v>128</v>
      </c>
      <c r="M10" s="17">
        <f>0.2*(H10+100)/100*(I10+100)/100*(J10+100)/100</f>
        <v>0.2</v>
      </c>
      <c r="N10" s="17">
        <f>F10*M10</f>
        <v>0.4</v>
      </c>
      <c r="O10" s="18" t="s">
        <v>886</v>
      </c>
      <c r="P10" s="18" t="s">
        <v>928</v>
      </c>
      <c r="Q10" s="1" t="s">
        <v>55</v>
      </c>
      <c r="R10" s="1" t="s">
        <v>131</v>
      </c>
      <c r="S10">
        <v>0.2</v>
      </c>
      <c r="T10" s="1" t="s">
        <v>75</v>
      </c>
      <c r="Y10">
        <f>N10</f>
        <v>0.4</v>
      </c>
    </row>
    <row r="11" spans="1:27" ht="30" customHeight="1" x14ac:dyDescent="0.15">
      <c r="A11" s="18" t="s">
        <v>52</v>
      </c>
      <c r="B11" s="18" t="s">
        <v>52</v>
      </c>
      <c r="C11" s="18" t="s">
        <v>52</v>
      </c>
      <c r="D11" s="18" t="s">
        <v>52</v>
      </c>
      <c r="E11" s="18" t="s">
        <v>52</v>
      </c>
      <c r="F11" s="17"/>
      <c r="G11" s="17"/>
      <c r="H11" s="17"/>
      <c r="I11" s="17"/>
      <c r="J11" s="17"/>
      <c r="K11" s="17"/>
      <c r="L11" s="18" t="s">
        <v>140</v>
      </c>
      <c r="M11" s="17">
        <f>0.694*(H10+100)/100*(I10+100)/100*(J10+100)/100</f>
        <v>0.69399999999999995</v>
      </c>
      <c r="N11" s="17">
        <f>F10*M11</f>
        <v>1.3879999999999999</v>
      </c>
      <c r="O11" s="18" t="s">
        <v>892</v>
      </c>
      <c r="P11" s="18" t="s">
        <v>929</v>
      </c>
      <c r="Q11" s="1" t="s">
        <v>55</v>
      </c>
      <c r="R11" s="1" t="s">
        <v>141</v>
      </c>
      <c r="S11">
        <v>0.69399999999999995</v>
      </c>
      <c r="T11" s="1" t="s">
        <v>75</v>
      </c>
      <c r="Z11">
        <f>N11</f>
        <v>1.3879999999999999</v>
      </c>
    </row>
    <row r="12" spans="1:27" ht="30" customHeight="1" x14ac:dyDescent="0.15">
      <c r="A12" s="18" t="s">
        <v>78</v>
      </c>
      <c r="B12" s="18" t="s">
        <v>76</v>
      </c>
      <c r="C12" s="18" t="s">
        <v>77</v>
      </c>
      <c r="D12" s="18" t="s">
        <v>73</v>
      </c>
      <c r="E12" s="18" t="s">
        <v>52</v>
      </c>
      <c r="F12" s="17">
        <v>3</v>
      </c>
      <c r="G12" s="17">
        <v>0</v>
      </c>
      <c r="H12" s="17"/>
      <c r="I12" s="17"/>
      <c r="J12" s="17"/>
      <c r="K12" s="17">
        <v>3</v>
      </c>
      <c r="L12" s="18" t="s">
        <v>128</v>
      </c>
      <c r="M12" s="17">
        <f>0.241*(H12+100)/100*(I12+100)/100*(J12+100)/100</f>
        <v>0.24099999999999999</v>
      </c>
      <c r="N12" s="17">
        <f>F12*M12</f>
        <v>0.72299999999999998</v>
      </c>
      <c r="O12" s="18" t="s">
        <v>886</v>
      </c>
      <c r="P12" s="18" t="s">
        <v>930</v>
      </c>
      <c r="Q12" s="1" t="s">
        <v>55</v>
      </c>
      <c r="R12" s="1" t="s">
        <v>131</v>
      </c>
      <c r="S12">
        <v>0.24099999999999999</v>
      </c>
      <c r="T12" s="1" t="s">
        <v>79</v>
      </c>
      <c r="Y12">
        <f>N12</f>
        <v>0.72299999999999998</v>
      </c>
    </row>
    <row r="13" spans="1:27" ht="30" customHeight="1" x14ac:dyDescent="0.15">
      <c r="A13" s="18" t="s">
        <v>52</v>
      </c>
      <c r="B13" s="18" t="s">
        <v>52</v>
      </c>
      <c r="C13" s="18" t="s">
        <v>52</v>
      </c>
      <c r="D13" s="18" t="s">
        <v>52</v>
      </c>
      <c r="E13" s="18" t="s">
        <v>52</v>
      </c>
      <c r="F13" s="17"/>
      <c r="G13" s="17"/>
      <c r="H13" s="17"/>
      <c r="I13" s="17"/>
      <c r="J13" s="17"/>
      <c r="K13" s="17"/>
      <c r="L13" s="18" t="s">
        <v>140</v>
      </c>
      <c r="M13" s="17">
        <f>0.796*(H12+100)/100*(I12+100)/100*(J12+100)/100</f>
        <v>0.79600000000000004</v>
      </c>
      <c r="N13" s="17">
        <f>F12*M13</f>
        <v>2.3879999999999999</v>
      </c>
      <c r="O13" s="18" t="s">
        <v>892</v>
      </c>
      <c r="P13" s="18" t="s">
        <v>931</v>
      </c>
      <c r="Q13" s="1" t="s">
        <v>55</v>
      </c>
      <c r="R13" s="1" t="s">
        <v>141</v>
      </c>
      <c r="S13">
        <v>0.79600000000000004</v>
      </c>
      <c r="T13" s="1" t="s">
        <v>79</v>
      </c>
      <c r="Z13">
        <f>N13</f>
        <v>2.3879999999999999</v>
      </c>
    </row>
    <row r="14" spans="1:27" ht="30" customHeight="1" x14ac:dyDescent="0.15">
      <c r="A14" s="18" t="s">
        <v>82</v>
      </c>
      <c r="B14" s="18" t="s">
        <v>80</v>
      </c>
      <c r="C14" s="18" t="s">
        <v>81</v>
      </c>
      <c r="D14" s="18" t="s">
        <v>58</v>
      </c>
      <c r="E14" s="18" t="s">
        <v>932</v>
      </c>
      <c r="F14" s="17">
        <v>1</v>
      </c>
      <c r="G14" s="17">
        <v>0</v>
      </c>
      <c r="H14" s="17"/>
      <c r="I14" s="17"/>
      <c r="J14" s="17"/>
      <c r="K14" s="17">
        <v>1</v>
      </c>
      <c r="L14" s="18" t="s">
        <v>128</v>
      </c>
      <c r="M14" s="17">
        <f>0.112*(H14+100)/100*(I14+100)/100*(J14+100)/100</f>
        <v>0.11200000000000002</v>
      </c>
      <c r="N14" s="17">
        <f>F14*M14</f>
        <v>0.11200000000000002</v>
      </c>
      <c r="O14" s="18" t="s">
        <v>886</v>
      </c>
      <c r="P14" s="18" t="s">
        <v>933</v>
      </c>
      <c r="Q14" s="1" t="s">
        <v>55</v>
      </c>
      <c r="R14" s="1" t="s">
        <v>131</v>
      </c>
      <c r="S14">
        <v>0.112</v>
      </c>
      <c r="T14" s="1" t="s">
        <v>83</v>
      </c>
      <c r="Y14">
        <f>N14</f>
        <v>0.11200000000000002</v>
      </c>
    </row>
    <row r="15" spans="1:27" ht="30" customHeight="1" x14ac:dyDescent="0.15">
      <c r="A15" s="18" t="s">
        <v>52</v>
      </c>
      <c r="B15" s="18" t="s">
        <v>52</v>
      </c>
      <c r="C15" s="18" t="s">
        <v>52</v>
      </c>
      <c r="D15" s="18" t="s">
        <v>52</v>
      </c>
      <c r="E15" s="18" t="s">
        <v>52</v>
      </c>
      <c r="F15" s="17"/>
      <c r="G15" s="17"/>
      <c r="H15" s="17"/>
      <c r="I15" s="17"/>
      <c r="J15" s="17"/>
      <c r="K15" s="17"/>
      <c r="L15" s="18" t="s">
        <v>140</v>
      </c>
      <c r="M15" s="17">
        <f>0.285*(H14+100)/100*(I14+100)/100*(J14+100)/100</f>
        <v>0.28499999999999998</v>
      </c>
      <c r="N15" s="17">
        <f>F14*M15</f>
        <v>0.28499999999999998</v>
      </c>
      <c r="O15" s="18" t="s">
        <v>892</v>
      </c>
      <c r="P15" s="18" t="s">
        <v>934</v>
      </c>
      <c r="Q15" s="1" t="s">
        <v>55</v>
      </c>
      <c r="R15" s="1" t="s">
        <v>141</v>
      </c>
      <c r="S15">
        <v>0.28499999999999998</v>
      </c>
      <c r="T15" s="1" t="s">
        <v>83</v>
      </c>
      <c r="Z15">
        <f>N15</f>
        <v>0.28499999999999998</v>
      </c>
    </row>
    <row r="16" spans="1:27" ht="30" customHeight="1" x14ac:dyDescent="0.15">
      <c r="A16" s="18" t="s">
        <v>86</v>
      </c>
      <c r="B16" s="18" t="s">
        <v>84</v>
      </c>
      <c r="C16" s="18" t="s">
        <v>85</v>
      </c>
      <c r="D16" s="18" t="s">
        <v>73</v>
      </c>
      <c r="E16" s="18" t="s">
        <v>935</v>
      </c>
      <c r="F16" s="17">
        <v>1</v>
      </c>
      <c r="G16" s="17">
        <v>0</v>
      </c>
      <c r="H16" s="17"/>
      <c r="I16" s="17"/>
      <c r="J16" s="17"/>
      <c r="K16" s="17">
        <v>1</v>
      </c>
      <c r="L16" s="18" t="s">
        <v>128</v>
      </c>
      <c r="M16" s="17">
        <f>0.096*(H16+100)/100*(I16+100)/100*(J16+100)/100</f>
        <v>9.6000000000000002E-2</v>
      </c>
      <c r="N16" s="17">
        <f>F16*M16</f>
        <v>9.6000000000000002E-2</v>
      </c>
      <c r="O16" s="18" t="s">
        <v>886</v>
      </c>
      <c r="P16" s="18" t="s">
        <v>936</v>
      </c>
      <c r="Q16" s="1" t="s">
        <v>55</v>
      </c>
      <c r="R16" s="1" t="s">
        <v>131</v>
      </c>
      <c r="S16">
        <v>9.6000000000000002E-2</v>
      </c>
      <c r="T16" s="1" t="s">
        <v>87</v>
      </c>
      <c r="Y16">
        <f>N16</f>
        <v>9.6000000000000002E-2</v>
      </c>
    </row>
    <row r="17" spans="1:26" ht="30" customHeight="1" x14ac:dyDescent="0.15">
      <c r="A17" s="18" t="s">
        <v>52</v>
      </c>
      <c r="B17" s="18" t="s">
        <v>52</v>
      </c>
      <c r="C17" s="18" t="s">
        <v>52</v>
      </c>
      <c r="D17" s="18" t="s">
        <v>52</v>
      </c>
      <c r="E17" s="18" t="s">
        <v>52</v>
      </c>
      <c r="F17" s="17"/>
      <c r="G17" s="17"/>
      <c r="H17" s="17"/>
      <c r="I17" s="17"/>
      <c r="J17" s="17"/>
      <c r="K17" s="17"/>
      <c r="L17" s="18" t="s">
        <v>140</v>
      </c>
      <c r="M17" s="17">
        <f>0.25*(H16+100)/100*(I16+100)/100*(J16+100)/100</f>
        <v>0.25</v>
      </c>
      <c r="N17" s="17">
        <f>F16*M17</f>
        <v>0.25</v>
      </c>
      <c r="O17" s="18" t="s">
        <v>892</v>
      </c>
      <c r="P17" s="18" t="s">
        <v>937</v>
      </c>
      <c r="Q17" s="1" t="s">
        <v>55</v>
      </c>
      <c r="R17" s="1" t="s">
        <v>141</v>
      </c>
      <c r="S17">
        <v>0.25</v>
      </c>
      <c r="T17" s="1" t="s">
        <v>87</v>
      </c>
      <c r="Z17">
        <f>N17</f>
        <v>0.25</v>
      </c>
    </row>
    <row r="18" spans="1:26" ht="30" customHeight="1" x14ac:dyDescent="0.15">
      <c r="A18" s="18" t="s">
        <v>91</v>
      </c>
      <c r="B18" s="18" t="s">
        <v>88</v>
      </c>
      <c r="C18" s="18" t="s">
        <v>89</v>
      </c>
      <c r="D18" s="18" t="s">
        <v>90</v>
      </c>
      <c r="E18" s="18" t="s">
        <v>938</v>
      </c>
      <c r="F18" s="17">
        <v>6</v>
      </c>
      <c r="G18" s="17">
        <v>0</v>
      </c>
      <c r="H18" s="17"/>
      <c r="I18" s="17"/>
      <c r="J18" s="17"/>
      <c r="K18" s="17">
        <v>6</v>
      </c>
      <c r="L18" s="18" t="s">
        <v>140</v>
      </c>
      <c r="M18" s="17">
        <f>0.071*(H18+100)/100*(I18+100)/100*(J18+100)/100</f>
        <v>7.0999999999999994E-2</v>
      </c>
      <c r="N18" s="17">
        <f>F18*M18</f>
        <v>0.42599999999999993</v>
      </c>
      <c r="O18" s="18" t="s">
        <v>892</v>
      </c>
      <c r="P18" s="18" t="s">
        <v>939</v>
      </c>
      <c r="Q18" s="1" t="s">
        <v>55</v>
      </c>
      <c r="R18" s="1" t="s">
        <v>141</v>
      </c>
      <c r="S18">
        <v>7.0999999999999994E-2</v>
      </c>
      <c r="T18" s="1" t="s">
        <v>92</v>
      </c>
      <c r="Z18">
        <f>N18</f>
        <v>0.42599999999999993</v>
      </c>
    </row>
    <row r="19" spans="1:26" ht="30" customHeight="1" x14ac:dyDescent="0.15">
      <c r="A19" s="18" t="s">
        <v>94</v>
      </c>
      <c r="B19" s="18" t="s">
        <v>88</v>
      </c>
      <c r="C19" s="18" t="s">
        <v>93</v>
      </c>
      <c r="D19" s="18" t="s">
        <v>90</v>
      </c>
      <c r="E19" s="18" t="s">
        <v>940</v>
      </c>
      <c r="F19" s="17">
        <v>1</v>
      </c>
      <c r="G19" s="17">
        <v>0</v>
      </c>
      <c r="H19" s="17"/>
      <c r="I19" s="17"/>
      <c r="J19" s="17"/>
      <c r="K19" s="17">
        <v>1</v>
      </c>
      <c r="L19" s="18" t="s">
        <v>128</v>
      </c>
      <c r="M19" s="17">
        <f>0.033*(H19+100)/100*(I19+100)/100*(J19+100)/100</f>
        <v>3.3000000000000002E-2</v>
      </c>
      <c r="N19" s="17">
        <f>F19*M19</f>
        <v>3.3000000000000002E-2</v>
      </c>
      <c r="O19" s="18" t="s">
        <v>886</v>
      </c>
      <c r="P19" s="18" t="s">
        <v>941</v>
      </c>
      <c r="Q19" s="1" t="s">
        <v>55</v>
      </c>
      <c r="R19" s="1" t="s">
        <v>131</v>
      </c>
      <c r="S19">
        <v>3.3000000000000002E-2</v>
      </c>
      <c r="T19" s="1" t="s">
        <v>95</v>
      </c>
      <c r="Y19">
        <f>N19</f>
        <v>3.3000000000000002E-2</v>
      </c>
    </row>
    <row r="20" spans="1:26" ht="30" customHeight="1" x14ac:dyDescent="0.15">
      <c r="A20" s="18" t="s">
        <v>52</v>
      </c>
      <c r="B20" s="18" t="s">
        <v>52</v>
      </c>
      <c r="C20" s="18" t="s">
        <v>52</v>
      </c>
      <c r="D20" s="18" t="s">
        <v>52</v>
      </c>
      <c r="E20" s="18" t="s">
        <v>52</v>
      </c>
      <c r="F20" s="17"/>
      <c r="G20" s="17"/>
      <c r="H20" s="17"/>
      <c r="I20" s="17"/>
      <c r="J20" s="17"/>
      <c r="K20" s="17"/>
      <c r="L20" s="18" t="s">
        <v>140</v>
      </c>
      <c r="M20" s="17">
        <f>0.164*(H19+100)/100*(I19+100)/100*(J19+100)/100</f>
        <v>0.16400000000000003</v>
      </c>
      <c r="N20" s="17">
        <f>F19*M20</f>
        <v>0.16400000000000003</v>
      </c>
      <c r="O20" s="18" t="s">
        <v>892</v>
      </c>
      <c r="P20" s="18" t="s">
        <v>942</v>
      </c>
      <c r="Q20" s="1" t="s">
        <v>55</v>
      </c>
      <c r="R20" s="1" t="s">
        <v>141</v>
      </c>
      <c r="S20">
        <v>0.16400000000000001</v>
      </c>
      <c r="T20" s="1" t="s">
        <v>95</v>
      </c>
      <c r="Z20">
        <f>N20</f>
        <v>0.16400000000000003</v>
      </c>
    </row>
    <row r="21" spans="1:26" ht="30" customHeight="1" x14ac:dyDescent="0.15">
      <c r="A21" s="18" t="s">
        <v>97</v>
      </c>
      <c r="B21" s="18" t="s">
        <v>88</v>
      </c>
      <c r="C21" s="18" t="s">
        <v>96</v>
      </c>
      <c r="D21" s="18" t="s">
        <v>90</v>
      </c>
      <c r="E21" s="18" t="s">
        <v>943</v>
      </c>
      <c r="F21" s="17">
        <v>3</v>
      </c>
      <c r="G21" s="17">
        <v>0</v>
      </c>
      <c r="H21" s="17"/>
      <c r="I21" s="17"/>
      <c r="J21" s="17"/>
      <c r="K21" s="17">
        <v>3</v>
      </c>
      <c r="L21" s="18" t="s">
        <v>128</v>
      </c>
      <c r="M21" s="17">
        <f>0.017*(H21+100)/100*(I21+100)/100*(J21+100)/100</f>
        <v>1.7000000000000001E-2</v>
      </c>
      <c r="N21" s="17">
        <f>F21*M21</f>
        <v>5.1000000000000004E-2</v>
      </c>
      <c r="O21" s="18" t="s">
        <v>886</v>
      </c>
      <c r="P21" s="18" t="s">
        <v>944</v>
      </c>
      <c r="Q21" s="1" t="s">
        <v>55</v>
      </c>
      <c r="R21" s="1" t="s">
        <v>131</v>
      </c>
      <c r="S21">
        <v>1.7000000000000001E-2</v>
      </c>
      <c r="T21" s="1" t="s">
        <v>98</v>
      </c>
      <c r="Y21">
        <f>N21</f>
        <v>5.1000000000000004E-2</v>
      </c>
    </row>
    <row r="22" spans="1:26" ht="30" customHeight="1" x14ac:dyDescent="0.15">
      <c r="A22" s="18" t="s">
        <v>52</v>
      </c>
      <c r="B22" s="18" t="s">
        <v>52</v>
      </c>
      <c r="C22" s="18" t="s">
        <v>52</v>
      </c>
      <c r="D22" s="18" t="s">
        <v>52</v>
      </c>
      <c r="E22" s="18" t="s">
        <v>52</v>
      </c>
      <c r="F22" s="17"/>
      <c r="G22" s="17"/>
      <c r="H22" s="17"/>
      <c r="I22" s="17"/>
      <c r="J22" s="17"/>
      <c r="K22" s="17"/>
      <c r="L22" s="18" t="s">
        <v>140</v>
      </c>
      <c r="M22" s="17">
        <f>0.087*(H21+100)/100*(I21+100)/100*(J21+100)/100</f>
        <v>8.6999999999999994E-2</v>
      </c>
      <c r="N22" s="17">
        <f>F21*M22</f>
        <v>0.26100000000000001</v>
      </c>
      <c r="O22" s="18" t="s">
        <v>892</v>
      </c>
      <c r="P22" s="18" t="s">
        <v>945</v>
      </c>
      <c r="Q22" s="1" t="s">
        <v>55</v>
      </c>
      <c r="R22" s="1" t="s">
        <v>141</v>
      </c>
      <c r="S22">
        <v>8.6999999999999994E-2</v>
      </c>
      <c r="T22" s="1" t="s">
        <v>98</v>
      </c>
      <c r="Z22">
        <f t="shared" ref="Z22:Z28" si="0">N22</f>
        <v>0.26100000000000001</v>
      </c>
    </row>
    <row r="23" spans="1:26" ht="30" customHeight="1" x14ac:dyDescent="0.15">
      <c r="A23" s="18" t="s">
        <v>101</v>
      </c>
      <c r="B23" s="18" t="s">
        <v>99</v>
      </c>
      <c r="C23" s="18" t="s">
        <v>100</v>
      </c>
      <c r="D23" s="18" t="s">
        <v>90</v>
      </c>
      <c r="E23" s="18" t="s">
        <v>946</v>
      </c>
      <c r="F23" s="17">
        <v>2</v>
      </c>
      <c r="G23" s="17">
        <v>0</v>
      </c>
      <c r="H23" s="17"/>
      <c r="I23" s="17"/>
      <c r="J23" s="17"/>
      <c r="K23" s="17">
        <v>2</v>
      </c>
      <c r="L23" s="18" t="s">
        <v>140</v>
      </c>
      <c r="M23" s="17">
        <f>0.071*(H23+100)/100*(I23+100)/100*(J23+100)/100</f>
        <v>7.0999999999999994E-2</v>
      </c>
      <c r="N23" s="17">
        <f t="shared" ref="N23:N28" si="1">F23*M23</f>
        <v>0.14199999999999999</v>
      </c>
      <c r="O23" s="18" t="s">
        <v>892</v>
      </c>
      <c r="P23" s="18" t="s">
        <v>939</v>
      </c>
      <c r="Q23" s="1" t="s">
        <v>55</v>
      </c>
      <c r="R23" s="1" t="s">
        <v>141</v>
      </c>
      <c r="S23">
        <v>7.0999999999999994E-2</v>
      </c>
      <c r="T23" s="1" t="s">
        <v>102</v>
      </c>
      <c r="Z23">
        <f t="shared" si="0"/>
        <v>0.14199999999999999</v>
      </c>
    </row>
    <row r="24" spans="1:26" ht="30" customHeight="1" x14ac:dyDescent="0.15">
      <c r="A24" s="18" t="s">
        <v>105</v>
      </c>
      <c r="B24" s="18" t="s">
        <v>103</v>
      </c>
      <c r="C24" s="18" t="s">
        <v>104</v>
      </c>
      <c r="D24" s="18" t="s">
        <v>90</v>
      </c>
      <c r="E24" s="18" t="s">
        <v>946</v>
      </c>
      <c r="F24" s="17">
        <v>1</v>
      </c>
      <c r="G24" s="17">
        <v>0</v>
      </c>
      <c r="H24" s="17"/>
      <c r="I24" s="17"/>
      <c r="J24" s="17"/>
      <c r="K24" s="17">
        <v>1</v>
      </c>
      <c r="L24" s="18" t="s">
        <v>140</v>
      </c>
      <c r="M24" s="17">
        <f>0.099*(H24+100)/100*(I24+100)/100*(J24+100)/100</f>
        <v>9.9000000000000005E-2</v>
      </c>
      <c r="N24" s="17">
        <f t="shared" si="1"/>
        <v>9.9000000000000005E-2</v>
      </c>
      <c r="O24" s="18" t="s">
        <v>892</v>
      </c>
      <c r="P24" s="18" t="s">
        <v>947</v>
      </c>
      <c r="Q24" s="1" t="s">
        <v>55</v>
      </c>
      <c r="R24" s="1" t="s">
        <v>141</v>
      </c>
      <c r="S24">
        <v>9.9000000000000005E-2</v>
      </c>
      <c r="T24" s="1" t="s">
        <v>106</v>
      </c>
      <c r="Z24">
        <f t="shared" si="0"/>
        <v>9.9000000000000005E-2</v>
      </c>
    </row>
    <row r="25" spans="1:26" ht="30" customHeight="1" x14ac:dyDescent="0.15">
      <c r="A25" s="18" t="s">
        <v>109</v>
      </c>
      <c r="B25" s="18" t="s">
        <v>107</v>
      </c>
      <c r="C25" s="18" t="s">
        <v>107</v>
      </c>
      <c r="D25" s="18" t="s">
        <v>108</v>
      </c>
      <c r="E25" s="18" t="s">
        <v>946</v>
      </c>
      <c r="F25" s="17">
        <v>1</v>
      </c>
      <c r="G25" s="17">
        <v>0</v>
      </c>
      <c r="H25" s="17"/>
      <c r="I25" s="17"/>
      <c r="J25" s="17"/>
      <c r="K25" s="17">
        <v>1</v>
      </c>
      <c r="L25" s="18" t="s">
        <v>140</v>
      </c>
      <c r="M25" s="17">
        <f>0.071*(H25+100)/100*(I25+100)/100*(J25+100)/100</f>
        <v>7.0999999999999994E-2</v>
      </c>
      <c r="N25" s="17">
        <f t="shared" si="1"/>
        <v>7.0999999999999994E-2</v>
      </c>
      <c r="O25" s="18" t="s">
        <v>892</v>
      </c>
      <c r="P25" s="18" t="s">
        <v>939</v>
      </c>
      <c r="Q25" s="1" t="s">
        <v>55</v>
      </c>
      <c r="R25" s="1" t="s">
        <v>141</v>
      </c>
      <c r="S25">
        <v>7.0999999999999994E-2</v>
      </c>
      <c r="T25" s="1" t="s">
        <v>110</v>
      </c>
      <c r="Z25">
        <f t="shared" si="0"/>
        <v>7.0999999999999994E-2</v>
      </c>
    </row>
    <row r="26" spans="1:26" ht="30" customHeight="1" x14ac:dyDescent="0.15">
      <c r="A26" s="18" t="s">
        <v>113</v>
      </c>
      <c r="B26" s="18" t="s">
        <v>111</v>
      </c>
      <c r="C26" s="18" t="s">
        <v>112</v>
      </c>
      <c r="D26" s="18" t="s">
        <v>90</v>
      </c>
      <c r="E26" s="18" t="s">
        <v>946</v>
      </c>
      <c r="F26" s="17">
        <v>6</v>
      </c>
      <c r="G26" s="17">
        <v>0</v>
      </c>
      <c r="H26" s="17"/>
      <c r="I26" s="17"/>
      <c r="J26" s="17"/>
      <c r="K26" s="17">
        <v>6</v>
      </c>
      <c r="L26" s="18" t="s">
        <v>140</v>
      </c>
      <c r="M26" s="17">
        <f>0.071*(H26+100)/100*(I26+100)/100*(J26+100)/100</f>
        <v>7.0999999999999994E-2</v>
      </c>
      <c r="N26" s="17">
        <f t="shared" si="1"/>
        <v>0.42599999999999993</v>
      </c>
      <c r="O26" s="18" t="s">
        <v>892</v>
      </c>
      <c r="P26" s="18" t="s">
        <v>939</v>
      </c>
      <c r="Q26" s="1" t="s">
        <v>55</v>
      </c>
      <c r="R26" s="1" t="s">
        <v>141</v>
      </c>
      <c r="S26">
        <v>7.0999999999999994E-2</v>
      </c>
      <c r="T26" s="1" t="s">
        <v>114</v>
      </c>
      <c r="Z26">
        <f t="shared" si="0"/>
        <v>0.42599999999999993</v>
      </c>
    </row>
    <row r="27" spans="1:26" ht="30" customHeight="1" x14ac:dyDescent="0.15">
      <c r="A27" s="18" t="s">
        <v>118</v>
      </c>
      <c r="B27" s="18" t="s">
        <v>115</v>
      </c>
      <c r="C27" s="18" t="s">
        <v>116</v>
      </c>
      <c r="D27" s="18" t="s">
        <v>90</v>
      </c>
      <c r="E27" s="18" t="s">
        <v>946</v>
      </c>
      <c r="F27" s="17">
        <v>1</v>
      </c>
      <c r="G27" s="17">
        <v>0</v>
      </c>
      <c r="H27" s="17"/>
      <c r="I27" s="17"/>
      <c r="J27" s="17"/>
      <c r="K27" s="17">
        <v>1</v>
      </c>
      <c r="L27" s="18" t="s">
        <v>140</v>
      </c>
      <c r="M27" s="17">
        <f>0.229*(H27+100)/100*(I27+100)/100*(J27+100)/100</f>
        <v>0.22900000000000001</v>
      </c>
      <c r="N27" s="17">
        <f t="shared" si="1"/>
        <v>0.22900000000000001</v>
      </c>
      <c r="O27" s="18" t="s">
        <v>892</v>
      </c>
      <c r="P27" s="18" t="s">
        <v>948</v>
      </c>
      <c r="Q27" s="1" t="s">
        <v>55</v>
      </c>
      <c r="R27" s="1" t="s">
        <v>141</v>
      </c>
      <c r="S27">
        <v>0.22900000000000001</v>
      </c>
      <c r="T27" s="1" t="s">
        <v>119</v>
      </c>
      <c r="Z27">
        <f t="shared" si="0"/>
        <v>0.22900000000000001</v>
      </c>
    </row>
    <row r="28" spans="1:26" ht="30" customHeight="1" x14ac:dyDescent="0.15">
      <c r="A28" s="18" t="s">
        <v>121</v>
      </c>
      <c r="B28" s="18" t="s">
        <v>115</v>
      </c>
      <c r="C28" s="18" t="s">
        <v>120</v>
      </c>
      <c r="D28" s="18" t="s">
        <v>90</v>
      </c>
      <c r="E28" s="18" t="s">
        <v>946</v>
      </c>
      <c r="F28" s="17">
        <v>6</v>
      </c>
      <c r="G28" s="17">
        <v>0</v>
      </c>
      <c r="H28" s="17"/>
      <c r="I28" s="17"/>
      <c r="J28" s="17"/>
      <c r="K28" s="17">
        <v>6</v>
      </c>
      <c r="L28" s="18" t="s">
        <v>140</v>
      </c>
      <c r="M28" s="17">
        <f>0.229*(H28+100)/100*(I28+100)/100*(J28+100)/100</f>
        <v>0.22900000000000001</v>
      </c>
      <c r="N28" s="17">
        <f t="shared" si="1"/>
        <v>1.3740000000000001</v>
      </c>
      <c r="O28" s="18" t="s">
        <v>892</v>
      </c>
      <c r="P28" s="18" t="s">
        <v>948</v>
      </c>
      <c r="Q28" s="1" t="s">
        <v>55</v>
      </c>
      <c r="R28" s="1" t="s">
        <v>141</v>
      </c>
      <c r="S28">
        <v>0.22900000000000001</v>
      </c>
      <c r="T28" s="1" t="s">
        <v>122</v>
      </c>
      <c r="Z28">
        <f t="shared" si="0"/>
        <v>1.3740000000000001</v>
      </c>
    </row>
    <row r="29" spans="1:26" ht="30" customHeight="1" x14ac:dyDescent="0.15">
      <c r="A29" s="18" t="s">
        <v>131</v>
      </c>
      <c r="B29" s="18" t="s">
        <v>128</v>
      </c>
      <c r="C29" s="18" t="s">
        <v>129</v>
      </c>
      <c r="D29" s="18" t="s">
        <v>130</v>
      </c>
      <c r="E29" s="18" t="s">
        <v>52</v>
      </c>
      <c r="F29" s="17">
        <f>SUM(Y5:Y28)</f>
        <v>1.923</v>
      </c>
      <c r="G29" s="17"/>
      <c r="H29" s="17"/>
      <c r="I29" s="17"/>
      <c r="J29" s="17"/>
      <c r="K29" s="17">
        <f>TRUNC(F29*공량설정!B2/100, 공량설정!C3)</f>
        <v>1.92</v>
      </c>
      <c r="L29" s="18" t="s">
        <v>52</v>
      </c>
      <c r="M29" s="17"/>
      <c r="N29" s="17"/>
      <c r="O29" s="17" t="s">
        <v>886</v>
      </c>
      <c r="P29" s="18" t="s">
        <v>52</v>
      </c>
      <c r="Q29" s="1" t="s">
        <v>55</v>
      </c>
      <c r="R29" s="1" t="s">
        <v>52</v>
      </c>
      <c r="T29" s="1" t="s">
        <v>132</v>
      </c>
    </row>
    <row r="30" spans="1:26" ht="30" customHeight="1" x14ac:dyDescent="0.15">
      <c r="A30" s="18" t="s">
        <v>135</v>
      </c>
      <c r="B30" s="18" t="s">
        <v>133</v>
      </c>
      <c r="C30" s="18" t="s">
        <v>134</v>
      </c>
      <c r="D30" s="18" t="s">
        <v>130</v>
      </c>
      <c r="E30" s="18" t="s">
        <v>52</v>
      </c>
      <c r="F30" s="17">
        <f>SUM(W5:W28)</f>
        <v>0.3</v>
      </c>
      <c r="G30" s="17"/>
      <c r="H30" s="17"/>
      <c r="I30" s="17"/>
      <c r="J30" s="17"/>
      <c r="K30" s="17">
        <f>TRUNC(F30*공량설정!B2/100, 공량설정!C4)</f>
        <v>0.3</v>
      </c>
      <c r="L30" s="18" t="s">
        <v>52</v>
      </c>
      <c r="M30" s="17"/>
      <c r="N30" s="17"/>
      <c r="O30" s="17" t="s">
        <v>889</v>
      </c>
      <c r="P30" s="18" t="s">
        <v>52</v>
      </c>
      <c r="Q30" s="1" t="s">
        <v>55</v>
      </c>
      <c r="R30" s="1" t="s">
        <v>52</v>
      </c>
      <c r="T30" s="1" t="s">
        <v>136</v>
      </c>
    </row>
    <row r="31" spans="1:26" ht="30" customHeight="1" x14ac:dyDescent="0.15">
      <c r="A31" s="18" t="s">
        <v>138</v>
      </c>
      <c r="B31" s="18" t="s">
        <v>137</v>
      </c>
      <c r="C31" s="18" t="s">
        <v>134</v>
      </c>
      <c r="D31" s="18" t="s">
        <v>130</v>
      </c>
      <c r="E31" s="18" t="s">
        <v>52</v>
      </c>
      <c r="F31" s="17">
        <f>SUM(X5:X28)</f>
        <v>2</v>
      </c>
      <c r="G31" s="17"/>
      <c r="H31" s="17"/>
      <c r="I31" s="17"/>
      <c r="J31" s="17"/>
      <c r="K31" s="17">
        <f>TRUNC(F31*공량설정!B2/100, 공량설정!C5)</f>
        <v>2</v>
      </c>
      <c r="L31" s="18" t="s">
        <v>52</v>
      </c>
      <c r="M31" s="17"/>
      <c r="N31" s="17"/>
      <c r="O31" s="17" t="s">
        <v>891</v>
      </c>
      <c r="P31" s="18" t="s">
        <v>52</v>
      </c>
      <c r="Q31" s="1" t="s">
        <v>55</v>
      </c>
      <c r="R31" s="1" t="s">
        <v>52</v>
      </c>
      <c r="T31" s="1" t="s">
        <v>139</v>
      </c>
    </row>
    <row r="32" spans="1:26" ht="30" customHeight="1" x14ac:dyDescent="0.15">
      <c r="A32" s="18" t="s">
        <v>141</v>
      </c>
      <c r="B32" s="18" t="s">
        <v>140</v>
      </c>
      <c r="C32" s="18" t="s">
        <v>129</v>
      </c>
      <c r="D32" s="18" t="s">
        <v>130</v>
      </c>
      <c r="E32" s="18" t="s">
        <v>52</v>
      </c>
      <c r="F32" s="17">
        <f>SUM(Z5:Z28)</f>
        <v>7.5030000000000001</v>
      </c>
      <c r="G32" s="17"/>
      <c r="H32" s="17"/>
      <c r="I32" s="17"/>
      <c r="J32" s="17"/>
      <c r="K32" s="17">
        <f>TRUNC(F32*공량설정!B2/100, 공량설정!C6)</f>
        <v>7.5</v>
      </c>
      <c r="L32" s="18" t="s">
        <v>52</v>
      </c>
      <c r="M32" s="17"/>
      <c r="N32" s="17"/>
      <c r="O32" s="17" t="s">
        <v>892</v>
      </c>
      <c r="P32" s="18" t="s">
        <v>52</v>
      </c>
      <c r="Q32" s="1" t="s">
        <v>55</v>
      </c>
      <c r="R32" s="1" t="s">
        <v>52</v>
      </c>
      <c r="T32" s="1" t="s">
        <v>142</v>
      </c>
    </row>
    <row r="33" spans="1:27" ht="30" customHeight="1" x14ac:dyDescent="0.15">
      <c r="A33" s="18" t="s">
        <v>144</v>
      </c>
      <c r="B33" s="18" t="s">
        <v>143</v>
      </c>
      <c r="C33" s="18" t="s">
        <v>134</v>
      </c>
      <c r="D33" s="18" t="s">
        <v>130</v>
      </c>
      <c r="E33" s="18" t="s">
        <v>52</v>
      </c>
      <c r="F33" s="17">
        <f>SUM(V5:V28)</f>
        <v>3.1319999999999997</v>
      </c>
      <c r="G33" s="17"/>
      <c r="H33" s="17"/>
      <c r="I33" s="17"/>
      <c r="J33" s="17"/>
      <c r="K33" s="17">
        <f>TRUNC(F33*공량설정!B2/100, 공량설정!C7)</f>
        <v>3.13</v>
      </c>
      <c r="L33" s="18" t="s">
        <v>52</v>
      </c>
      <c r="M33" s="17"/>
      <c r="N33" s="17"/>
      <c r="O33" s="17" t="s">
        <v>896</v>
      </c>
      <c r="P33" s="18" t="s">
        <v>52</v>
      </c>
      <c r="Q33" s="1" t="s">
        <v>55</v>
      </c>
      <c r="R33" s="1" t="s">
        <v>52</v>
      </c>
      <c r="T33" s="1" t="s">
        <v>145</v>
      </c>
    </row>
    <row r="34" spans="1:27" ht="30" customHeight="1" x14ac:dyDescent="0.15">
      <c r="A34" s="17"/>
      <c r="B34" s="28" t="s">
        <v>949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27" ht="30" customHeight="1" x14ac:dyDescent="0.15">
      <c r="A35" s="18" t="s">
        <v>169</v>
      </c>
      <c r="B35" s="18" t="s">
        <v>167</v>
      </c>
      <c r="C35" s="18" t="s">
        <v>168</v>
      </c>
      <c r="D35" s="18" t="s">
        <v>90</v>
      </c>
      <c r="E35" s="18" t="s">
        <v>950</v>
      </c>
      <c r="F35" s="17">
        <v>1</v>
      </c>
      <c r="G35" s="17">
        <v>0</v>
      </c>
      <c r="H35" s="17"/>
      <c r="I35" s="17"/>
      <c r="J35" s="17"/>
      <c r="K35" s="17">
        <v>1</v>
      </c>
      <c r="L35" s="18" t="s">
        <v>309</v>
      </c>
      <c r="M35" s="17">
        <f>0.074*(H35+100)/100*(I35+100)/100*(J35+100)/100</f>
        <v>7.3999999999999996E-2</v>
      </c>
      <c r="N35" s="17">
        <f>F35*M35</f>
        <v>7.3999999999999996E-2</v>
      </c>
      <c r="O35" s="18" t="s">
        <v>890</v>
      </c>
      <c r="P35" s="18" t="s">
        <v>951</v>
      </c>
      <c r="Q35" s="1" t="s">
        <v>154</v>
      </c>
      <c r="R35" s="1" t="s">
        <v>310</v>
      </c>
      <c r="S35">
        <v>7.3999999999999996E-2</v>
      </c>
      <c r="T35" s="1" t="s">
        <v>170</v>
      </c>
      <c r="AA35">
        <f>N35</f>
        <v>7.3999999999999996E-2</v>
      </c>
    </row>
    <row r="36" spans="1:27" ht="30" customHeight="1" x14ac:dyDescent="0.15">
      <c r="A36" s="18" t="s">
        <v>196</v>
      </c>
      <c r="B36" s="18" t="s">
        <v>194</v>
      </c>
      <c r="C36" s="18" t="s">
        <v>195</v>
      </c>
      <c r="D36" s="18" t="s">
        <v>125</v>
      </c>
      <c r="E36" s="18" t="s">
        <v>952</v>
      </c>
      <c r="F36" s="17">
        <v>19.5</v>
      </c>
      <c r="G36" s="17">
        <v>5</v>
      </c>
      <c r="H36" s="17"/>
      <c r="I36" s="17"/>
      <c r="J36" s="17"/>
      <c r="K36" s="17">
        <v>20</v>
      </c>
      <c r="L36" s="18" t="s">
        <v>128</v>
      </c>
      <c r="M36" s="17">
        <f>0.04*(H36+100)/100*(I36+100)/100*(J36+100)/100</f>
        <v>0.04</v>
      </c>
      <c r="N36" s="17">
        <f>F36*M36</f>
        <v>0.78</v>
      </c>
      <c r="O36" s="18" t="s">
        <v>886</v>
      </c>
      <c r="P36" s="18" t="s">
        <v>953</v>
      </c>
      <c r="Q36" s="1" t="s">
        <v>154</v>
      </c>
      <c r="R36" s="1" t="s">
        <v>131</v>
      </c>
      <c r="S36">
        <v>0.04</v>
      </c>
      <c r="T36" s="1" t="s">
        <v>197</v>
      </c>
      <c r="Y36">
        <f>N36</f>
        <v>0.78</v>
      </c>
    </row>
    <row r="37" spans="1:27" ht="30" customHeight="1" x14ac:dyDescent="0.15">
      <c r="A37" s="18" t="s">
        <v>52</v>
      </c>
      <c r="B37" s="18" t="s">
        <v>52</v>
      </c>
      <c r="C37" s="18" t="s">
        <v>52</v>
      </c>
      <c r="D37" s="18" t="s">
        <v>52</v>
      </c>
      <c r="E37" s="18" t="s">
        <v>52</v>
      </c>
      <c r="F37" s="17"/>
      <c r="G37" s="17"/>
      <c r="H37" s="17"/>
      <c r="I37" s="17"/>
      <c r="J37" s="17"/>
      <c r="K37" s="17"/>
      <c r="L37" s="18" t="s">
        <v>309</v>
      </c>
      <c r="M37" s="17">
        <f>0.078*(H36+100)/100*(I36+100)/100*(J36+100)/100</f>
        <v>7.8E-2</v>
      </c>
      <c r="N37" s="17">
        <f>F36*M37</f>
        <v>1.5209999999999999</v>
      </c>
      <c r="O37" s="18" t="s">
        <v>890</v>
      </c>
      <c r="P37" s="18" t="s">
        <v>954</v>
      </c>
      <c r="Q37" s="1" t="s">
        <v>154</v>
      </c>
      <c r="R37" s="1" t="s">
        <v>310</v>
      </c>
      <c r="S37">
        <v>7.8E-2</v>
      </c>
      <c r="T37" s="1" t="s">
        <v>197</v>
      </c>
      <c r="AA37">
        <f>N37</f>
        <v>1.5209999999999999</v>
      </c>
    </row>
    <row r="38" spans="1:27" ht="30" customHeight="1" x14ac:dyDescent="0.15">
      <c r="A38" s="18" t="s">
        <v>199</v>
      </c>
      <c r="B38" s="18" t="s">
        <v>194</v>
      </c>
      <c r="C38" s="18" t="s">
        <v>198</v>
      </c>
      <c r="D38" s="18" t="s">
        <v>125</v>
      </c>
      <c r="E38" s="18" t="s">
        <v>952</v>
      </c>
      <c r="F38" s="17">
        <v>18.5</v>
      </c>
      <c r="G38" s="17">
        <v>5</v>
      </c>
      <c r="H38" s="17"/>
      <c r="I38" s="17"/>
      <c r="J38" s="17"/>
      <c r="K38" s="17">
        <v>19</v>
      </c>
      <c r="L38" s="18" t="s">
        <v>128</v>
      </c>
      <c r="M38" s="17">
        <f>0.034*(H38+100)/100*(I38+100)/100*(J38+100)/100</f>
        <v>3.4000000000000002E-2</v>
      </c>
      <c r="N38" s="17">
        <f>F38*M38</f>
        <v>0.629</v>
      </c>
      <c r="O38" s="18" t="s">
        <v>886</v>
      </c>
      <c r="P38" s="18" t="s">
        <v>955</v>
      </c>
      <c r="Q38" s="1" t="s">
        <v>154</v>
      </c>
      <c r="R38" s="1" t="s">
        <v>131</v>
      </c>
      <c r="S38">
        <v>3.4000000000000002E-2</v>
      </c>
      <c r="T38" s="1" t="s">
        <v>200</v>
      </c>
      <c r="Y38">
        <f>N38</f>
        <v>0.629</v>
      </c>
    </row>
    <row r="39" spans="1:27" ht="30" customHeight="1" x14ac:dyDescent="0.15">
      <c r="A39" s="18" t="s">
        <v>52</v>
      </c>
      <c r="B39" s="18" t="s">
        <v>52</v>
      </c>
      <c r="C39" s="18" t="s">
        <v>52</v>
      </c>
      <c r="D39" s="18" t="s">
        <v>52</v>
      </c>
      <c r="E39" s="18" t="s">
        <v>52</v>
      </c>
      <c r="F39" s="17"/>
      <c r="G39" s="17"/>
      <c r="H39" s="17"/>
      <c r="I39" s="17"/>
      <c r="J39" s="17"/>
      <c r="K39" s="17"/>
      <c r="L39" s="18" t="s">
        <v>309</v>
      </c>
      <c r="M39" s="17">
        <f>0.067*(H38+100)/100*(I38+100)/100*(J38+100)/100</f>
        <v>6.7000000000000004E-2</v>
      </c>
      <c r="N39" s="17">
        <f>F38*M39</f>
        <v>1.2395</v>
      </c>
      <c r="O39" s="18" t="s">
        <v>890</v>
      </c>
      <c r="P39" s="18" t="s">
        <v>956</v>
      </c>
      <c r="Q39" s="1" t="s">
        <v>154</v>
      </c>
      <c r="R39" s="1" t="s">
        <v>310</v>
      </c>
      <c r="S39">
        <v>6.7000000000000004E-2</v>
      </c>
      <c r="T39" s="1" t="s">
        <v>200</v>
      </c>
      <c r="AA39">
        <f>N39</f>
        <v>1.2395</v>
      </c>
    </row>
    <row r="40" spans="1:27" ht="30" customHeight="1" x14ac:dyDescent="0.15">
      <c r="A40" s="18" t="s">
        <v>202</v>
      </c>
      <c r="B40" s="18" t="s">
        <v>194</v>
      </c>
      <c r="C40" s="18" t="s">
        <v>201</v>
      </c>
      <c r="D40" s="18" t="s">
        <v>125</v>
      </c>
      <c r="E40" s="18" t="s">
        <v>952</v>
      </c>
      <c r="F40" s="17">
        <v>32</v>
      </c>
      <c r="G40" s="17">
        <v>5</v>
      </c>
      <c r="H40" s="17"/>
      <c r="I40" s="17"/>
      <c r="J40" s="17"/>
      <c r="K40" s="17">
        <v>33</v>
      </c>
      <c r="L40" s="18" t="s">
        <v>128</v>
      </c>
      <c r="M40" s="17">
        <f>0.023*(H40+100)/100*(I40+100)/100*(J40+100)/100</f>
        <v>2.3E-2</v>
      </c>
      <c r="N40" s="17">
        <f>F40*M40</f>
        <v>0.73599999999999999</v>
      </c>
      <c r="O40" s="18" t="s">
        <v>886</v>
      </c>
      <c r="P40" s="18" t="s">
        <v>957</v>
      </c>
      <c r="Q40" s="1" t="s">
        <v>154</v>
      </c>
      <c r="R40" s="1" t="s">
        <v>131</v>
      </c>
      <c r="S40">
        <v>2.3E-2</v>
      </c>
      <c r="T40" s="1" t="s">
        <v>203</v>
      </c>
      <c r="Y40">
        <f>N40</f>
        <v>0.73599999999999999</v>
      </c>
    </row>
    <row r="41" spans="1:27" ht="30" customHeight="1" x14ac:dyDescent="0.15">
      <c r="A41" s="18" t="s">
        <v>52</v>
      </c>
      <c r="B41" s="18" t="s">
        <v>52</v>
      </c>
      <c r="C41" s="18" t="s">
        <v>52</v>
      </c>
      <c r="D41" s="18" t="s">
        <v>52</v>
      </c>
      <c r="E41" s="18" t="s">
        <v>52</v>
      </c>
      <c r="F41" s="17"/>
      <c r="G41" s="17"/>
      <c r="H41" s="17"/>
      <c r="I41" s="17"/>
      <c r="J41" s="17"/>
      <c r="K41" s="17"/>
      <c r="L41" s="18" t="s">
        <v>309</v>
      </c>
      <c r="M41" s="17">
        <f>0.045*(H40+100)/100*(I40+100)/100*(J40+100)/100</f>
        <v>4.4999999999999998E-2</v>
      </c>
      <c r="N41" s="17">
        <f>F40*M41</f>
        <v>1.44</v>
      </c>
      <c r="O41" s="18" t="s">
        <v>890</v>
      </c>
      <c r="P41" s="18" t="s">
        <v>958</v>
      </c>
      <c r="Q41" s="1" t="s">
        <v>154</v>
      </c>
      <c r="R41" s="1" t="s">
        <v>310</v>
      </c>
      <c r="S41">
        <v>4.4999999999999998E-2</v>
      </c>
      <c r="T41" s="1" t="s">
        <v>203</v>
      </c>
      <c r="AA41">
        <f>N41</f>
        <v>1.44</v>
      </c>
    </row>
    <row r="42" spans="1:27" ht="30" customHeight="1" x14ac:dyDescent="0.15">
      <c r="A42" s="18" t="s">
        <v>205</v>
      </c>
      <c r="B42" s="18" t="s">
        <v>194</v>
      </c>
      <c r="C42" s="18" t="s">
        <v>204</v>
      </c>
      <c r="D42" s="18" t="s">
        <v>125</v>
      </c>
      <c r="E42" s="18" t="s">
        <v>952</v>
      </c>
      <c r="F42" s="17">
        <v>84</v>
      </c>
      <c r="G42" s="17">
        <v>5</v>
      </c>
      <c r="H42" s="17"/>
      <c r="I42" s="17"/>
      <c r="J42" s="17"/>
      <c r="K42" s="17">
        <v>88</v>
      </c>
      <c r="L42" s="18" t="s">
        <v>128</v>
      </c>
      <c r="M42" s="17">
        <f>0.017*(H42+100)/100*(I42+100)/100*(J42+100)/100</f>
        <v>1.7000000000000001E-2</v>
      </c>
      <c r="N42" s="17">
        <f>F42*M42</f>
        <v>1.4280000000000002</v>
      </c>
      <c r="O42" s="18" t="s">
        <v>886</v>
      </c>
      <c r="P42" s="18" t="s">
        <v>944</v>
      </c>
      <c r="Q42" s="1" t="s">
        <v>154</v>
      </c>
      <c r="R42" s="1" t="s">
        <v>131</v>
      </c>
      <c r="S42">
        <v>1.7000000000000001E-2</v>
      </c>
      <c r="T42" s="1" t="s">
        <v>206</v>
      </c>
      <c r="Y42">
        <f>N42</f>
        <v>1.4280000000000002</v>
      </c>
    </row>
    <row r="43" spans="1:27" ht="30" customHeight="1" x14ac:dyDescent="0.15">
      <c r="A43" s="18" t="s">
        <v>52</v>
      </c>
      <c r="B43" s="18" t="s">
        <v>52</v>
      </c>
      <c r="C43" s="18" t="s">
        <v>52</v>
      </c>
      <c r="D43" s="18" t="s">
        <v>52</v>
      </c>
      <c r="E43" s="18" t="s">
        <v>52</v>
      </c>
      <c r="F43" s="17"/>
      <c r="G43" s="17"/>
      <c r="H43" s="17"/>
      <c r="I43" s="17"/>
      <c r="J43" s="17"/>
      <c r="K43" s="17"/>
      <c r="L43" s="18" t="s">
        <v>309</v>
      </c>
      <c r="M43" s="17">
        <f>0.034*(H42+100)/100*(I42+100)/100*(J42+100)/100</f>
        <v>3.4000000000000002E-2</v>
      </c>
      <c r="N43" s="17">
        <f>F42*M43</f>
        <v>2.8560000000000003</v>
      </c>
      <c r="O43" s="18" t="s">
        <v>890</v>
      </c>
      <c r="P43" s="18" t="s">
        <v>955</v>
      </c>
      <c r="Q43" s="1" t="s">
        <v>154</v>
      </c>
      <c r="R43" s="1" t="s">
        <v>310</v>
      </c>
      <c r="S43">
        <v>3.4000000000000002E-2</v>
      </c>
      <c r="T43" s="1" t="s">
        <v>206</v>
      </c>
      <c r="AA43">
        <f>N43</f>
        <v>2.8560000000000003</v>
      </c>
    </row>
    <row r="44" spans="1:27" ht="30" customHeight="1" x14ac:dyDescent="0.15">
      <c r="A44" s="18" t="s">
        <v>260</v>
      </c>
      <c r="B44" s="18" t="s">
        <v>167</v>
      </c>
      <c r="C44" s="18" t="s">
        <v>259</v>
      </c>
      <c r="D44" s="18" t="s">
        <v>90</v>
      </c>
      <c r="E44" s="18" t="s">
        <v>950</v>
      </c>
      <c r="F44" s="17">
        <v>2</v>
      </c>
      <c r="G44" s="17">
        <v>0</v>
      </c>
      <c r="H44" s="17"/>
      <c r="I44" s="17"/>
      <c r="J44" s="17"/>
      <c r="K44" s="17">
        <v>2</v>
      </c>
      <c r="L44" s="18" t="s">
        <v>309</v>
      </c>
      <c r="M44" s="17">
        <f>0.074*(H44+100)/100*(I44+100)/100*(J44+100)/100</f>
        <v>7.3999999999999996E-2</v>
      </c>
      <c r="N44" s="17">
        <f>F44*M44</f>
        <v>0.14799999999999999</v>
      </c>
      <c r="O44" s="18" t="s">
        <v>890</v>
      </c>
      <c r="P44" s="18" t="s">
        <v>951</v>
      </c>
      <c r="Q44" s="1" t="s">
        <v>154</v>
      </c>
      <c r="R44" s="1" t="s">
        <v>310</v>
      </c>
      <c r="S44">
        <v>7.3999999999999996E-2</v>
      </c>
      <c r="T44" s="1" t="s">
        <v>261</v>
      </c>
      <c r="AA44">
        <f>N44</f>
        <v>0.14799999999999999</v>
      </c>
    </row>
    <row r="45" spans="1:27" ht="30" customHeight="1" x14ac:dyDescent="0.15">
      <c r="A45" s="18" t="s">
        <v>263</v>
      </c>
      <c r="B45" s="18" t="s">
        <v>167</v>
      </c>
      <c r="C45" s="18" t="s">
        <v>262</v>
      </c>
      <c r="D45" s="18" t="s">
        <v>90</v>
      </c>
      <c r="E45" s="18" t="s">
        <v>950</v>
      </c>
      <c r="F45" s="17">
        <v>4</v>
      </c>
      <c r="G45" s="17">
        <v>0</v>
      </c>
      <c r="H45" s="17"/>
      <c r="I45" s="17"/>
      <c r="J45" s="17"/>
      <c r="K45" s="17">
        <v>4</v>
      </c>
      <c r="L45" s="18" t="s">
        <v>309</v>
      </c>
      <c r="M45" s="17">
        <f>0.05*(H45+100)/100*(I45+100)/100*(J45+100)/100</f>
        <v>0.05</v>
      </c>
      <c r="N45" s="17">
        <f>F45*M45</f>
        <v>0.2</v>
      </c>
      <c r="O45" s="18" t="s">
        <v>890</v>
      </c>
      <c r="P45" s="18" t="s">
        <v>959</v>
      </c>
      <c r="Q45" s="1" t="s">
        <v>154</v>
      </c>
      <c r="R45" s="1" t="s">
        <v>310</v>
      </c>
      <c r="S45">
        <v>0.05</v>
      </c>
      <c r="T45" s="1" t="s">
        <v>264</v>
      </c>
      <c r="AA45">
        <f>N45</f>
        <v>0.2</v>
      </c>
    </row>
    <row r="46" spans="1:27" ht="30" customHeight="1" x14ac:dyDescent="0.15">
      <c r="A46" s="18" t="s">
        <v>267</v>
      </c>
      <c r="B46" s="18" t="s">
        <v>265</v>
      </c>
      <c r="C46" s="18" t="s">
        <v>266</v>
      </c>
      <c r="D46" s="18" t="s">
        <v>90</v>
      </c>
      <c r="E46" s="18" t="s">
        <v>950</v>
      </c>
      <c r="F46" s="17">
        <v>2</v>
      </c>
      <c r="G46" s="17">
        <v>0</v>
      </c>
      <c r="H46" s="17"/>
      <c r="I46" s="17"/>
      <c r="J46" s="17"/>
      <c r="K46" s="17">
        <v>2</v>
      </c>
      <c r="L46" s="18" t="s">
        <v>309</v>
      </c>
      <c r="M46" s="17">
        <f>0.05*(H46+100)/100*(I46+100)/100*(J46+100)/100</f>
        <v>0.05</v>
      </c>
      <c r="N46" s="17">
        <f>F46*M46</f>
        <v>0.1</v>
      </c>
      <c r="O46" s="18" t="s">
        <v>890</v>
      </c>
      <c r="P46" s="18" t="s">
        <v>959</v>
      </c>
      <c r="Q46" s="1" t="s">
        <v>154</v>
      </c>
      <c r="R46" s="1" t="s">
        <v>310</v>
      </c>
      <c r="S46">
        <v>0.05</v>
      </c>
      <c r="T46" s="1" t="s">
        <v>268</v>
      </c>
      <c r="AA46">
        <f>N46</f>
        <v>0.1</v>
      </c>
    </row>
    <row r="47" spans="1:27" ht="30" customHeight="1" x14ac:dyDescent="0.15">
      <c r="A47" s="18" t="s">
        <v>271</v>
      </c>
      <c r="B47" s="18" t="s">
        <v>269</v>
      </c>
      <c r="C47" s="18" t="s">
        <v>270</v>
      </c>
      <c r="D47" s="18" t="s">
        <v>90</v>
      </c>
      <c r="E47" s="18" t="s">
        <v>950</v>
      </c>
      <c r="F47" s="17">
        <v>2</v>
      </c>
      <c r="G47" s="17">
        <v>0</v>
      </c>
      <c r="H47" s="17"/>
      <c r="I47" s="17"/>
      <c r="J47" s="17"/>
      <c r="K47" s="17">
        <v>2</v>
      </c>
      <c r="L47" s="18" t="s">
        <v>309</v>
      </c>
      <c r="M47" s="17">
        <f>0.05*(H47+100)/100*(I47+100)/100*(J47+100)/100</f>
        <v>0.05</v>
      </c>
      <c r="N47" s="17">
        <f>F47*M47</f>
        <v>0.1</v>
      </c>
      <c r="O47" s="18" t="s">
        <v>890</v>
      </c>
      <c r="P47" s="18" t="s">
        <v>959</v>
      </c>
      <c r="Q47" s="1" t="s">
        <v>154</v>
      </c>
      <c r="R47" s="1" t="s">
        <v>310</v>
      </c>
      <c r="S47">
        <v>0.05</v>
      </c>
      <c r="T47" s="1" t="s">
        <v>272</v>
      </c>
      <c r="AA47">
        <f>N47</f>
        <v>0.1</v>
      </c>
    </row>
    <row r="48" spans="1:27" ht="30" customHeight="1" x14ac:dyDescent="0.15">
      <c r="A48" s="18" t="s">
        <v>131</v>
      </c>
      <c r="B48" s="18" t="s">
        <v>128</v>
      </c>
      <c r="C48" s="18" t="s">
        <v>129</v>
      </c>
      <c r="D48" s="18" t="s">
        <v>130</v>
      </c>
      <c r="E48" s="18" t="s">
        <v>52</v>
      </c>
      <c r="F48" s="17">
        <f>SUM(Y35:Y47)</f>
        <v>3.5730000000000004</v>
      </c>
      <c r="G48" s="17"/>
      <c r="H48" s="17"/>
      <c r="I48" s="17"/>
      <c r="J48" s="17"/>
      <c r="K48" s="17">
        <f>TRUNC(F48*공량설정!B8/100, 공량설정!C9)</f>
        <v>3.57</v>
      </c>
      <c r="L48" s="18" t="s">
        <v>52</v>
      </c>
      <c r="M48" s="17"/>
      <c r="N48" s="17"/>
      <c r="O48" s="17" t="s">
        <v>886</v>
      </c>
      <c r="P48" s="18" t="s">
        <v>52</v>
      </c>
      <c r="Q48" s="1" t="s">
        <v>154</v>
      </c>
      <c r="R48" s="1" t="s">
        <v>52</v>
      </c>
      <c r="T48" s="1" t="s">
        <v>308</v>
      </c>
    </row>
    <row r="49" spans="1:27" ht="30" customHeight="1" x14ac:dyDescent="0.15">
      <c r="A49" s="18" t="s">
        <v>310</v>
      </c>
      <c r="B49" s="18" t="s">
        <v>309</v>
      </c>
      <c r="C49" s="18" t="s">
        <v>134</v>
      </c>
      <c r="D49" s="18" t="s">
        <v>130</v>
      </c>
      <c r="E49" s="18" t="s">
        <v>52</v>
      </c>
      <c r="F49" s="17">
        <f>SUM(AA35:AA47)</f>
        <v>7.6784999999999988</v>
      </c>
      <c r="G49" s="17"/>
      <c r="H49" s="17"/>
      <c r="I49" s="17"/>
      <c r="J49" s="17"/>
      <c r="K49" s="17">
        <f>TRUNC(F49*공량설정!B8/100, 공량설정!C10)</f>
        <v>7.67</v>
      </c>
      <c r="L49" s="18" t="s">
        <v>52</v>
      </c>
      <c r="M49" s="17"/>
      <c r="N49" s="17"/>
      <c r="O49" s="17" t="s">
        <v>890</v>
      </c>
      <c r="P49" s="18" t="s">
        <v>52</v>
      </c>
      <c r="Q49" s="1" t="s">
        <v>154</v>
      </c>
      <c r="R49" s="1" t="s">
        <v>52</v>
      </c>
      <c r="T49" s="1" t="s">
        <v>311</v>
      </c>
    </row>
    <row r="50" spans="1:27" ht="30" customHeight="1" x14ac:dyDescent="0.15">
      <c r="A50" s="17"/>
      <c r="B50" s="28" t="s">
        <v>960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27" ht="30" customHeight="1" x14ac:dyDescent="0.15">
      <c r="A51" s="18" t="s">
        <v>318</v>
      </c>
      <c r="B51" s="18" t="s">
        <v>316</v>
      </c>
      <c r="C51" s="18" t="s">
        <v>317</v>
      </c>
      <c r="D51" s="18" t="s">
        <v>125</v>
      </c>
      <c r="E51" s="18" t="s">
        <v>961</v>
      </c>
      <c r="F51" s="17">
        <v>66.5</v>
      </c>
      <c r="G51" s="17">
        <v>0</v>
      </c>
      <c r="H51" s="17"/>
      <c r="I51" s="17"/>
      <c r="J51" s="17"/>
      <c r="K51" s="17">
        <v>66.5</v>
      </c>
      <c r="L51" s="18" t="s">
        <v>128</v>
      </c>
      <c r="M51" s="17">
        <f>0.034*(H51+100)/100*(I51+100)/100*(J51+100)/100</f>
        <v>3.4000000000000002E-2</v>
      </c>
      <c r="N51" s="17">
        <f>F51*M51</f>
        <v>2.2610000000000001</v>
      </c>
      <c r="O51" s="18" t="s">
        <v>886</v>
      </c>
      <c r="P51" s="18" t="s">
        <v>955</v>
      </c>
      <c r="Q51" s="1" t="s">
        <v>315</v>
      </c>
      <c r="R51" s="1" t="s">
        <v>131</v>
      </c>
      <c r="S51">
        <v>3.4000000000000002E-2</v>
      </c>
      <c r="T51" s="1" t="s">
        <v>319</v>
      </c>
      <c r="Y51">
        <f>N51</f>
        <v>2.2610000000000001</v>
      </c>
    </row>
    <row r="52" spans="1:27" ht="30" customHeight="1" x14ac:dyDescent="0.15">
      <c r="A52" s="18" t="s">
        <v>52</v>
      </c>
      <c r="B52" s="18" t="s">
        <v>52</v>
      </c>
      <c r="C52" s="18" t="s">
        <v>52</v>
      </c>
      <c r="D52" s="18" t="s">
        <v>52</v>
      </c>
      <c r="E52" s="18" t="s">
        <v>52</v>
      </c>
      <c r="F52" s="17"/>
      <c r="G52" s="17"/>
      <c r="H52" s="17"/>
      <c r="I52" s="17"/>
      <c r="J52" s="17"/>
      <c r="K52" s="17"/>
      <c r="L52" s="18" t="s">
        <v>309</v>
      </c>
      <c r="M52" s="17">
        <f>0.064*(H51+100)/100*(I51+100)/100*(J51+100)/100</f>
        <v>6.4000000000000001E-2</v>
      </c>
      <c r="N52" s="17">
        <f>F51*M52</f>
        <v>4.2560000000000002</v>
      </c>
      <c r="O52" s="18" t="s">
        <v>890</v>
      </c>
      <c r="P52" s="18" t="s">
        <v>962</v>
      </c>
      <c r="Q52" s="1" t="s">
        <v>315</v>
      </c>
      <c r="R52" s="1" t="s">
        <v>310</v>
      </c>
      <c r="S52">
        <v>6.4000000000000001E-2</v>
      </c>
      <c r="T52" s="1" t="s">
        <v>319</v>
      </c>
      <c r="AA52">
        <f>N52</f>
        <v>4.2560000000000002</v>
      </c>
    </row>
    <row r="53" spans="1:27" ht="30" customHeight="1" x14ac:dyDescent="0.15">
      <c r="A53" s="18" t="s">
        <v>321</v>
      </c>
      <c r="B53" s="18" t="s">
        <v>316</v>
      </c>
      <c r="C53" s="18" t="s">
        <v>320</v>
      </c>
      <c r="D53" s="18" t="s">
        <v>125</v>
      </c>
      <c r="E53" s="18" t="s">
        <v>961</v>
      </c>
      <c r="F53" s="17">
        <v>19.5</v>
      </c>
      <c r="G53" s="17">
        <v>0</v>
      </c>
      <c r="H53" s="17"/>
      <c r="I53" s="17"/>
      <c r="J53" s="17"/>
      <c r="K53" s="17">
        <v>19.5</v>
      </c>
      <c r="L53" s="18" t="s">
        <v>128</v>
      </c>
      <c r="M53" s="17">
        <f>0.026*(H53+100)/100*(I53+100)/100*(J53+100)/100</f>
        <v>2.6000000000000002E-2</v>
      </c>
      <c r="N53" s="17">
        <f>F53*M53</f>
        <v>0.50700000000000001</v>
      </c>
      <c r="O53" s="18" t="s">
        <v>886</v>
      </c>
      <c r="P53" s="18" t="s">
        <v>963</v>
      </c>
      <c r="Q53" s="1" t="s">
        <v>315</v>
      </c>
      <c r="R53" s="1" t="s">
        <v>131</v>
      </c>
      <c r="S53">
        <v>2.5999999999999999E-2</v>
      </c>
      <c r="T53" s="1" t="s">
        <v>322</v>
      </c>
      <c r="Y53">
        <f>N53</f>
        <v>0.50700000000000001</v>
      </c>
    </row>
    <row r="54" spans="1:27" ht="30" customHeight="1" x14ac:dyDescent="0.15">
      <c r="A54" s="18" t="s">
        <v>52</v>
      </c>
      <c r="B54" s="18" t="s">
        <v>52</v>
      </c>
      <c r="C54" s="18" t="s">
        <v>52</v>
      </c>
      <c r="D54" s="18" t="s">
        <v>52</v>
      </c>
      <c r="E54" s="18" t="s">
        <v>52</v>
      </c>
      <c r="F54" s="17"/>
      <c r="G54" s="17"/>
      <c r="H54" s="17"/>
      <c r="I54" s="17"/>
      <c r="J54" s="17"/>
      <c r="K54" s="17"/>
      <c r="L54" s="18" t="s">
        <v>309</v>
      </c>
      <c r="M54" s="17">
        <f>0.049*(H53+100)/100*(I53+100)/100*(J53+100)/100</f>
        <v>4.9000000000000002E-2</v>
      </c>
      <c r="N54" s="17">
        <f>F53*M54</f>
        <v>0.95550000000000002</v>
      </c>
      <c r="O54" s="18" t="s">
        <v>890</v>
      </c>
      <c r="P54" s="18" t="s">
        <v>964</v>
      </c>
      <c r="Q54" s="1" t="s">
        <v>315</v>
      </c>
      <c r="R54" s="1" t="s">
        <v>310</v>
      </c>
      <c r="S54">
        <v>4.9000000000000002E-2</v>
      </c>
      <c r="T54" s="1" t="s">
        <v>322</v>
      </c>
      <c r="AA54">
        <f>N54</f>
        <v>0.95550000000000002</v>
      </c>
    </row>
    <row r="55" spans="1:27" ht="30" customHeight="1" x14ac:dyDescent="0.15">
      <c r="A55" s="18" t="s">
        <v>324</v>
      </c>
      <c r="B55" s="18" t="s">
        <v>316</v>
      </c>
      <c r="C55" s="18" t="s">
        <v>323</v>
      </c>
      <c r="D55" s="18" t="s">
        <v>125</v>
      </c>
      <c r="E55" s="18" t="s">
        <v>961</v>
      </c>
      <c r="F55" s="17">
        <v>7.5</v>
      </c>
      <c r="G55" s="17">
        <v>0</v>
      </c>
      <c r="H55" s="17"/>
      <c r="I55" s="17"/>
      <c r="J55" s="17"/>
      <c r="K55" s="17">
        <v>7.5</v>
      </c>
      <c r="L55" s="18" t="s">
        <v>128</v>
      </c>
      <c r="M55" s="17">
        <f>0.018*(H55+100)/100*(I55+100)/100*(J55+100)/100</f>
        <v>1.7999999999999999E-2</v>
      </c>
      <c r="N55" s="17">
        <f>F55*M55</f>
        <v>0.13499999999999998</v>
      </c>
      <c r="O55" s="18" t="s">
        <v>886</v>
      </c>
      <c r="P55" s="18" t="s">
        <v>965</v>
      </c>
      <c r="Q55" s="1" t="s">
        <v>315</v>
      </c>
      <c r="R55" s="1" t="s">
        <v>131</v>
      </c>
      <c r="S55">
        <v>1.7999999999999999E-2</v>
      </c>
      <c r="T55" s="1" t="s">
        <v>325</v>
      </c>
      <c r="Y55">
        <f>N55</f>
        <v>0.13499999999999998</v>
      </c>
    </row>
    <row r="56" spans="1:27" ht="30" customHeight="1" x14ac:dyDescent="0.15">
      <c r="A56" s="18" t="s">
        <v>52</v>
      </c>
      <c r="B56" s="18" t="s">
        <v>52</v>
      </c>
      <c r="C56" s="18" t="s">
        <v>52</v>
      </c>
      <c r="D56" s="18" t="s">
        <v>52</v>
      </c>
      <c r="E56" s="18" t="s">
        <v>52</v>
      </c>
      <c r="F56" s="17"/>
      <c r="G56" s="17"/>
      <c r="H56" s="17"/>
      <c r="I56" s="17"/>
      <c r="J56" s="17"/>
      <c r="K56" s="17"/>
      <c r="L56" s="18" t="s">
        <v>309</v>
      </c>
      <c r="M56" s="17">
        <f>0.034*(H55+100)/100*(I55+100)/100*(J55+100)/100</f>
        <v>3.4000000000000002E-2</v>
      </c>
      <c r="N56" s="17">
        <f>F55*M56</f>
        <v>0.255</v>
      </c>
      <c r="O56" s="18" t="s">
        <v>890</v>
      </c>
      <c r="P56" s="18" t="s">
        <v>955</v>
      </c>
      <c r="Q56" s="1" t="s">
        <v>315</v>
      </c>
      <c r="R56" s="1" t="s">
        <v>310</v>
      </c>
      <c r="S56">
        <v>3.4000000000000002E-2</v>
      </c>
      <c r="T56" s="1" t="s">
        <v>325</v>
      </c>
      <c r="AA56">
        <f>N56</f>
        <v>0.255</v>
      </c>
    </row>
    <row r="57" spans="1:27" ht="30" customHeight="1" x14ac:dyDescent="0.15">
      <c r="A57" s="18" t="s">
        <v>375</v>
      </c>
      <c r="B57" s="18" t="s">
        <v>373</v>
      </c>
      <c r="C57" s="18" t="s">
        <v>374</v>
      </c>
      <c r="D57" s="18" t="s">
        <v>58</v>
      </c>
      <c r="E57" s="18" t="s">
        <v>52</v>
      </c>
      <c r="F57" s="17">
        <v>6</v>
      </c>
      <c r="G57" s="17">
        <v>0</v>
      </c>
      <c r="H57" s="17"/>
      <c r="I57" s="17"/>
      <c r="J57" s="17"/>
      <c r="K57" s="17">
        <v>6</v>
      </c>
      <c r="L57" s="18" t="s">
        <v>128</v>
      </c>
      <c r="M57" s="17">
        <f>0.051*(H57+100)/100*(I57+100)/100*(J57+100)/100</f>
        <v>5.0999999999999997E-2</v>
      </c>
      <c r="N57" s="17">
        <f>F57*M57</f>
        <v>0.30599999999999999</v>
      </c>
      <c r="O57" s="18" t="s">
        <v>886</v>
      </c>
      <c r="P57" s="18" t="s">
        <v>966</v>
      </c>
      <c r="Q57" s="1" t="s">
        <v>315</v>
      </c>
      <c r="R57" s="1" t="s">
        <v>131</v>
      </c>
      <c r="S57">
        <v>5.0999999999999997E-2</v>
      </c>
      <c r="T57" s="1" t="s">
        <v>376</v>
      </c>
      <c r="Y57">
        <f>N57</f>
        <v>0.30599999999999999</v>
      </c>
    </row>
    <row r="58" spans="1:27" ht="30" customHeight="1" x14ac:dyDescent="0.15">
      <c r="A58" s="18" t="s">
        <v>52</v>
      </c>
      <c r="B58" s="18" t="s">
        <v>52</v>
      </c>
      <c r="C58" s="18" t="s">
        <v>52</v>
      </c>
      <c r="D58" s="18" t="s">
        <v>52</v>
      </c>
      <c r="E58" s="18" t="s">
        <v>52</v>
      </c>
      <c r="F58" s="17"/>
      <c r="G58" s="17"/>
      <c r="H58" s="17"/>
      <c r="I58" s="17"/>
      <c r="J58" s="17"/>
      <c r="K58" s="17"/>
      <c r="L58" s="18" t="s">
        <v>309</v>
      </c>
      <c r="M58" s="17">
        <f>0.151*(H57+100)/100*(I57+100)/100*(J57+100)/100</f>
        <v>0.151</v>
      </c>
      <c r="N58" s="17">
        <f>F57*M58</f>
        <v>0.90599999999999992</v>
      </c>
      <c r="O58" s="18" t="s">
        <v>890</v>
      </c>
      <c r="P58" s="18" t="s">
        <v>967</v>
      </c>
      <c r="Q58" s="1" t="s">
        <v>315</v>
      </c>
      <c r="R58" s="1" t="s">
        <v>310</v>
      </c>
      <c r="S58">
        <v>0.151</v>
      </c>
      <c r="T58" s="1" t="s">
        <v>376</v>
      </c>
      <c r="AA58">
        <f>N58</f>
        <v>0.90599999999999992</v>
      </c>
    </row>
    <row r="59" spans="1:27" ht="30" customHeight="1" x14ac:dyDescent="0.15">
      <c r="A59" s="18" t="s">
        <v>131</v>
      </c>
      <c r="B59" s="18" t="s">
        <v>128</v>
      </c>
      <c r="C59" s="18" t="s">
        <v>129</v>
      </c>
      <c r="D59" s="18" t="s">
        <v>130</v>
      </c>
      <c r="E59" s="18" t="s">
        <v>52</v>
      </c>
      <c r="F59" s="17">
        <f>SUM(Y51:Y58)</f>
        <v>3.2090000000000001</v>
      </c>
      <c r="G59" s="17"/>
      <c r="H59" s="17"/>
      <c r="I59" s="17"/>
      <c r="J59" s="17"/>
      <c r="K59" s="17">
        <f>TRUNC(F59*공량설정!B11/100, 공량설정!C12)</f>
        <v>3.2</v>
      </c>
      <c r="L59" s="18" t="s">
        <v>52</v>
      </c>
      <c r="M59" s="17"/>
      <c r="N59" s="17"/>
      <c r="O59" s="17" t="s">
        <v>886</v>
      </c>
      <c r="P59" s="18" t="s">
        <v>52</v>
      </c>
      <c r="Q59" s="1" t="s">
        <v>315</v>
      </c>
      <c r="R59" s="1" t="s">
        <v>52</v>
      </c>
      <c r="T59" s="1" t="s">
        <v>396</v>
      </c>
    </row>
    <row r="60" spans="1:27" ht="30" customHeight="1" x14ac:dyDescent="0.15">
      <c r="A60" s="18" t="s">
        <v>310</v>
      </c>
      <c r="B60" s="18" t="s">
        <v>309</v>
      </c>
      <c r="C60" s="18" t="s">
        <v>134</v>
      </c>
      <c r="D60" s="18" t="s">
        <v>130</v>
      </c>
      <c r="E60" s="18" t="s">
        <v>52</v>
      </c>
      <c r="F60" s="17">
        <f>SUM(AA51:AA58)</f>
        <v>6.3724999999999996</v>
      </c>
      <c r="G60" s="17"/>
      <c r="H60" s="17"/>
      <c r="I60" s="17"/>
      <c r="J60" s="17"/>
      <c r="K60" s="17">
        <f>TRUNC(F60*공량설정!B11/100, 공량설정!C13)</f>
        <v>6.37</v>
      </c>
      <c r="L60" s="18" t="s">
        <v>52</v>
      </c>
      <c r="M60" s="17"/>
      <c r="N60" s="17"/>
      <c r="O60" s="17" t="s">
        <v>890</v>
      </c>
      <c r="P60" s="18" t="s">
        <v>52</v>
      </c>
      <c r="Q60" s="1" t="s">
        <v>315</v>
      </c>
      <c r="R60" s="1" t="s">
        <v>52</v>
      </c>
      <c r="T60" s="1" t="s">
        <v>397</v>
      </c>
    </row>
    <row r="61" spans="1:27" ht="30" customHeight="1" x14ac:dyDescent="0.15">
      <c r="A61" s="17"/>
      <c r="B61" s="28" t="s">
        <v>968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27" ht="30" customHeight="1" x14ac:dyDescent="0.15">
      <c r="A62" s="18" t="s">
        <v>403</v>
      </c>
      <c r="B62" s="18" t="s">
        <v>401</v>
      </c>
      <c r="C62" s="18" t="s">
        <v>402</v>
      </c>
      <c r="D62" s="18" t="s">
        <v>125</v>
      </c>
      <c r="E62" s="18" t="s">
        <v>961</v>
      </c>
      <c r="F62" s="17">
        <v>10</v>
      </c>
      <c r="G62" s="17">
        <v>0</v>
      </c>
      <c r="H62" s="17"/>
      <c r="I62" s="17"/>
      <c r="J62" s="17"/>
      <c r="K62" s="17">
        <v>10</v>
      </c>
      <c r="L62" s="18" t="s">
        <v>128</v>
      </c>
      <c r="M62" s="17">
        <f>0.074*(H62+100)/100*(I62+100)/100*(J62+100)/100</f>
        <v>7.3999999999999996E-2</v>
      </c>
      <c r="N62" s="17">
        <f>F62*M62</f>
        <v>0.74</v>
      </c>
      <c r="O62" s="18" t="s">
        <v>886</v>
      </c>
      <c r="P62" s="18" t="s">
        <v>951</v>
      </c>
      <c r="Q62" s="1" t="s">
        <v>400</v>
      </c>
      <c r="R62" s="1" t="s">
        <v>131</v>
      </c>
      <c r="S62">
        <v>7.3999999999999996E-2</v>
      </c>
      <c r="T62" s="1" t="s">
        <v>404</v>
      </c>
      <c r="Y62">
        <f>N62</f>
        <v>0.74</v>
      </c>
    </row>
    <row r="63" spans="1:27" ht="30" customHeight="1" x14ac:dyDescent="0.15">
      <c r="A63" s="18" t="s">
        <v>52</v>
      </c>
      <c r="B63" s="18" t="s">
        <v>52</v>
      </c>
      <c r="C63" s="18" t="s">
        <v>52</v>
      </c>
      <c r="D63" s="18" t="s">
        <v>52</v>
      </c>
      <c r="E63" s="18" t="s">
        <v>52</v>
      </c>
      <c r="F63" s="17"/>
      <c r="G63" s="17"/>
      <c r="H63" s="17"/>
      <c r="I63" s="17"/>
      <c r="J63" s="17"/>
      <c r="K63" s="17"/>
      <c r="L63" s="18" t="s">
        <v>309</v>
      </c>
      <c r="M63" s="17">
        <f>0.147*(H62+100)/100*(I62+100)/100*(J62+100)/100</f>
        <v>0.14699999999999999</v>
      </c>
      <c r="N63" s="17">
        <f>F62*M63</f>
        <v>1.47</v>
      </c>
      <c r="O63" s="18" t="s">
        <v>890</v>
      </c>
      <c r="P63" s="18" t="s">
        <v>969</v>
      </c>
      <c r="Q63" s="1" t="s">
        <v>400</v>
      </c>
      <c r="R63" s="1" t="s">
        <v>310</v>
      </c>
      <c r="S63">
        <v>0.14699999999999999</v>
      </c>
      <c r="T63" s="1" t="s">
        <v>404</v>
      </c>
      <c r="AA63">
        <f>N63</f>
        <v>1.47</v>
      </c>
    </row>
    <row r="64" spans="1:27" ht="30" customHeight="1" x14ac:dyDescent="0.15">
      <c r="A64" s="18" t="s">
        <v>131</v>
      </c>
      <c r="B64" s="18" t="s">
        <v>128</v>
      </c>
      <c r="C64" s="18" t="s">
        <v>129</v>
      </c>
      <c r="D64" s="18" t="s">
        <v>130</v>
      </c>
      <c r="E64" s="18" t="s">
        <v>52</v>
      </c>
      <c r="F64" s="17">
        <f>SUM(Y62:Y63)</f>
        <v>0.74</v>
      </c>
      <c r="G64" s="17"/>
      <c r="H64" s="17"/>
      <c r="I64" s="17"/>
      <c r="J64" s="17"/>
      <c r="K64" s="17">
        <f>TRUNC(F64*공량설정!B14/100, 공량설정!C15)</f>
        <v>0.74</v>
      </c>
      <c r="L64" s="18" t="s">
        <v>52</v>
      </c>
      <c r="M64" s="17"/>
      <c r="N64" s="17"/>
      <c r="O64" s="17" t="s">
        <v>886</v>
      </c>
      <c r="P64" s="18" t="s">
        <v>52</v>
      </c>
      <c r="Q64" s="1" t="s">
        <v>400</v>
      </c>
      <c r="R64" s="1" t="s">
        <v>52</v>
      </c>
      <c r="T64" s="1" t="s">
        <v>423</v>
      </c>
    </row>
    <row r="65" spans="1:20" ht="30" customHeight="1" x14ac:dyDescent="0.15">
      <c r="A65" s="18" t="s">
        <v>310</v>
      </c>
      <c r="B65" s="18" t="s">
        <v>309</v>
      </c>
      <c r="C65" s="18" t="s">
        <v>134</v>
      </c>
      <c r="D65" s="18" t="s">
        <v>130</v>
      </c>
      <c r="E65" s="18" t="s">
        <v>52</v>
      </c>
      <c r="F65" s="17">
        <f>SUM(AA62:AA63)</f>
        <v>1.47</v>
      </c>
      <c r="G65" s="17"/>
      <c r="H65" s="17"/>
      <c r="I65" s="17"/>
      <c r="J65" s="17"/>
      <c r="K65" s="17">
        <f>TRUNC(F65*공량설정!B14/100, 공량설정!C16)</f>
        <v>1.47</v>
      </c>
      <c r="L65" s="18" t="s">
        <v>52</v>
      </c>
      <c r="M65" s="17"/>
      <c r="N65" s="17"/>
      <c r="O65" s="17" t="s">
        <v>890</v>
      </c>
      <c r="P65" s="18" t="s">
        <v>52</v>
      </c>
      <c r="Q65" s="1" t="s">
        <v>400</v>
      </c>
      <c r="R65" s="1" t="s">
        <v>52</v>
      </c>
      <c r="T65" s="1" t="s">
        <v>424</v>
      </c>
    </row>
    <row r="66" spans="1:20" ht="30" customHeight="1" x14ac:dyDescent="0.15">
      <c r="A66" s="17"/>
      <c r="B66" s="28" t="s">
        <v>970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</sheetData>
  <mergeCells count="7">
    <mergeCell ref="B66:P66"/>
    <mergeCell ref="A1:P1"/>
    <mergeCell ref="A2:P2"/>
    <mergeCell ref="B4:P4"/>
    <mergeCell ref="B34:P34"/>
    <mergeCell ref="B50:P50"/>
    <mergeCell ref="B61:P61"/>
  </mergeCells>
  <phoneticPr fontId="1" type="noConversion"/>
  <pageMargins left="0.78740157480314954" right="0" top="0.39370078740157477" bottom="0.39370078740157477" header="0" footer="0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4.25" x14ac:dyDescent="0.15"/>
  <cols>
    <col min="1" max="1" width="40.625" customWidth="1"/>
    <col min="3" max="3" width="15.625" customWidth="1"/>
    <col min="4" max="4" width="24.625" hidden="1" customWidth="1"/>
  </cols>
  <sheetData>
    <row r="1" spans="1:4" x14ac:dyDescent="0.15">
      <c r="A1" t="s">
        <v>901</v>
      </c>
      <c r="B1" t="s">
        <v>902</v>
      </c>
      <c r="C1" t="s">
        <v>903</v>
      </c>
      <c r="D1" t="s">
        <v>13</v>
      </c>
    </row>
    <row r="2" spans="1:4" x14ac:dyDescent="0.15">
      <c r="A2" s="1" t="s">
        <v>54</v>
      </c>
      <c r="B2">
        <v>100</v>
      </c>
      <c r="D2" s="1" t="s">
        <v>55</v>
      </c>
    </row>
    <row r="3" spans="1:4" x14ac:dyDescent="0.15">
      <c r="A3" t="s">
        <v>904</v>
      </c>
      <c r="C3">
        <v>2</v>
      </c>
      <c r="D3" s="1" t="s">
        <v>132</v>
      </c>
    </row>
    <row r="4" spans="1:4" x14ac:dyDescent="0.15">
      <c r="A4" t="s">
        <v>905</v>
      </c>
      <c r="C4">
        <v>1</v>
      </c>
      <c r="D4" s="1" t="s">
        <v>136</v>
      </c>
    </row>
    <row r="5" spans="1:4" x14ac:dyDescent="0.15">
      <c r="A5" t="s">
        <v>906</v>
      </c>
      <c r="C5">
        <v>0</v>
      </c>
      <c r="D5" s="1" t="s">
        <v>139</v>
      </c>
    </row>
    <row r="6" spans="1:4" x14ac:dyDescent="0.15">
      <c r="A6" t="s">
        <v>907</v>
      </c>
      <c r="C6">
        <v>1</v>
      </c>
      <c r="D6" s="1" t="s">
        <v>142</v>
      </c>
    </row>
    <row r="7" spans="1:4" x14ac:dyDescent="0.15">
      <c r="A7" t="s">
        <v>908</v>
      </c>
      <c r="C7">
        <v>2</v>
      </c>
      <c r="D7" s="1" t="s">
        <v>145</v>
      </c>
    </row>
    <row r="8" spans="1:4" x14ac:dyDescent="0.15">
      <c r="A8" s="1" t="s">
        <v>153</v>
      </c>
      <c r="B8">
        <v>100</v>
      </c>
      <c r="D8" s="1" t="s">
        <v>154</v>
      </c>
    </row>
    <row r="9" spans="1:4" x14ac:dyDescent="0.15">
      <c r="A9" t="s">
        <v>904</v>
      </c>
      <c r="C9">
        <v>2</v>
      </c>
      <c r="D9" s="1" t="s">
        <v>308</v>
      </c>
    </row>
    <row r="10" spans="1:4" x14ac:dyDescent="0.15">
      <c r="A10" t="s">
        <v>909</v>
      </c>
      <c r="C10">
        <v>2</v>
      </c>
      <c r="D10" s="1" t="s">
        <v>311</v>
      </c>
    </row>
    <row r="11" spans="1:4" x14ac:dyDescent="0.15">
      <c r="A11" s="1" t="s">
        <v>314</v>
      </c>
      <c r="B11">
        <v>100</v>
      </c>
      <c r="D11" s="1" t="s">
        <v>315</v>
      </c>
    </row>
    <row r="12" spans="1:4" x14ac:dyDescent="0.15">
      <c r="A12" t="s">
        <v>904</v>
      </c>
      <c r="C12">
        <v>1</v>
      </c>
      <c r="D12" s="1" t="s">
        <v>396</v>
      </c>
    </row>
    <row r="13" spans="1:4" x14ac:dyDescent="0.15">
      <c r="A13" t="s">
        <v>909</v>
      </c>
      <c r="C13">
        <v>2</v>
      </c>
      <c r="D13" s="1" t="s">
        <v>397</v>
      </c>
    </row>
    <row r="14" spans="1:4" x14ac:dyDescent="0.15">
      <c r="A14" s="1" t="s">
        <v>399</v>
      </c>
      <c r="B14">
        <v>100</v>
      </c>
      <c r="D14" s="1" t="s">
        <v>400</v>
      </c>
    </row>
    <row r="15" spans="1:4" x14ac:dyDescent="0.15">
      <c r="A15" t="s">
        <v>904</v>
      </c>
      <c r="C15">
        <v>2</v>
      </c>
      <c r="D15" s="1" t="s">
        <v>423</v>
      </c>
    </row>
    <row r="16" spans="1:4" x14ac:dyDescent="0.15">
      <c r="A16" t="s">
        <v>909</v>
      </c>
      <c r="C16">
        <v>2</v>
      </c>
      <c r="D16" s="1" t="s">
        <v>424</v>
      </c>
    </row>
    <row r="17" spans="1:4" x14ac:dyDescent="0.15">
      <c r="A17" s="1" t="s">
        <v>426</v>
      </c>
      <c r="B17">
        <v>100</v>
      </c>
      <c r="D17" s="1" t="s">
        <v>427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4.25" x14ac:dyDescent="0.15"/>
  <sheetData>
    <row r="1" spans="1:7" x14ac:dyDescent="0.15">
      <c r="A1" t="s">
        <v>971</v>
      </c>
    </row>
    <row r="2" spans="1:7" x14ac:dyDescent="0.15">
      <c r="A2" s="1" t="s">
        <v>972</v>
      </c>
      <c r="B2" t="s">
        <v>973</v>
      </c>
    </row>
    <row r="3" spans="1:7" x14ac:dyDescent="0.15">
      <c r="A3" s="1" t="s">
        <v>974</v>
      </c>
      <c r="B3" t="s">
        <v>975</v>
      </c>
    </row>
    <row r="4" spans="1:7" x14ac:dyDescent="0.15">
      <c r="A4" s="1" t="s">
        <v>976</v>
      </c>
      <c r="B4">
        <v>5</v>
      </c>
    </row>
    <row r="5" spans="1:7" x14ac:dyDescent="0.15">
      <c r="A5" s="1" t="s">
        <v>977</v>
      </c>
      <c r="B5">
        <v>5</v>
      </c>
    </row>
    <row r="6" spans="1:7" x14ac:dyDescent="0.15">
      <c r="A6" s="1" t="s">
        <v>978</v>
      </c>
      <c r="B6" t="s">
        <v>979</v>
      </c>
    </row>
    <row r="7" spans="1:7" x14ac:dyDescent="0.15">
      <c r="A7" s="1" t="s">
        <v>980</v>
      </c>
      <c r="B7" t="s">
        <v>973</v>
      </c>
      <c r="C7">
        <v>1</v>
      </c>
    </row>
    <row r="8" spans="1:7" x14ac:dyDescent="0.15">
      <c r="A8" s="1" t="s">
        <v>981</v>
      </c>
      <c r="B8" t="s">
        <v>973</v>
      </c>
      <c r="C8">
        <v>2</v>
      </c>
    </row>
    <row r="9" spans="1:7" x14ac:dyDescent="0.15">
      <c r="A9" s="1" t="s">
        <v>982</v>
      </c>
      <c r="B9" t="s">
        <v>734</v>
      </c>
      <c r="C9" t="s">
        <v>736</v>
      </c>
      <c r="D9" t="s">
        <v>737</v>
      </c>
      <c r="E9" t="s">
        <v>738</v>
      </c>
      <c r="F9" t="s">
        <v>739</v>
      </c>
      <c r="G9" t="s">
        <v>983</v>
      </c>
    </row>
    <row r="10" spans="1:7" x14ac:dyDescent="0.15">
      <c r="A10" s="1" t="s">
        <v>984</v>
      </c>
      <c r="B10">
        <v>1118</v>
      </c>
      <c r="C10">
        <v>0</v>
      </c>
      <c r="D10">
        <v>0</v>
      </c>
    </row>
    <row r="11" spans="1:7" x14ac:dyDescent="0.15">
      <c r="A11" s="1" t="s">
        <v>985</v>
      </c>
      <c r="B11" t="s">
        <v>986</v>
      </c>
      <c r="C11">
        <v>4</v>
      </c>
    </row>
    <row r="12" spans="1:7" x14ac:dyDescent="0.15">
      <c r="A12" s="1" t="s">
        <v>987</v>
      </c>
      <c r="B12" t="s">
        <v>986</v>
      </c>
      <c r="C12">
        <v>4</v>
      </c>
    </row>
    <row r="13" spans="1:7" x14ac:dyDescent="0.15">
      <c r="A13" s="1" t="s">
        <v>988</v>
      </c>
      <c r="B13" t="s">
        <v>986</v>
      </c>
      <c r="C13">
        <v>3</v>
      </c>
    </row>
    <row r="14" spans="1:7" x14ac:dyDescent="0.15">
      <c r="A14" s="1" t="s">
        <v>989</v>
      </c>
      <c r="B14" t="s">
        <v>973</v>
      </c>
      <c r="C14">
        <v>5</v>
      </c>
    </row>
    <row r="15" spans="1:7" x14ac:dyDescent="0.15">
      <c r="A15" s="1" t="s">
        <v>990</v>
      </c>
      <c r="B15" t="s">
        <v>684</v>
      </c>
      <c r="C15" t="s">
        <v>991</v>
      </c>
      <c r="D15" t="s">
        <v>991</v>
      </c>
      <c r="E15" t="s">
        <v>991</v>
      </c>
      <c r="F15">
        <v>1</v>
      </c>
    </row>
    <row r="16" spans="1:7" x14ac:dyDescent="0.15">
      <c r="A16" s="1" t="s">
        <v>992</v>
      </c>
      <c r="B16">
        <v>1.1100000000000001</v>
      </c>
      <c r="C16">
        <v>1.1200000000000001</v>
      </c>
    </row>
    <row r="17" spans="1:13" x14ac:dyDescent="0.15">
      <c r="A17" s="1" t="s">
        <v>993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15">
      <c r="A18" s="1" t="s">
        <v>994</v>
      </c>
      <c r="B18">
        <v>1.25</v>
      </c>
      <c r="C18">
        <v>1.071</v>
      </c>
    </row>
    <row r="19" spans="1:13" x14ac:dyDescent="0.15">
      <c r="A19" s="1" t="s">
        <v>995</v>
      </c>
    </row>
    <row r="20" spans="1:13" x14ac:dyDescent="0.15">
      <c r="A20" s="1" t="s">
        <v>996</v>
      </c>
      <c r="B20" s="1" t="s">
        <v>973</v>
      </c>
      <c r="C20">
        <v>1</v>
      </c>
    </row>
    <row r="21" spans="1:13" x14ac:dyDescent="0.15">
      <c r="A21" t="s">
        <v>997</v>
      </c>
      <c r="B21" t="s">
        <v>998</v>
      </c>
      <c r="C21" t="s">
        <v>999</v>
      </c>
    </row>
    <row r="22" spans="1:13" x14ac:dyDescent="0.15">
      <c r="A22">
        <v>1</v>
      </c>
      <c r="B22" s="1" t="s">
        <v>1000</v>
      </c>
      <c r="C22" s="1" t="s">
        <v>1001</v>
      </c>
    </row>
    <row r="23" spans="1:13" x14ac:dyDescent="0.15">
      <c r="A23">
        <v>2</v>
      </c>
      <c r="B23" s="1" t="s">
        <v>1002</v>
      </c>
      <c r="C23" s="1" t="s">
        <v>1003</v>
      </c>
    </row>
    <row r="24" spans="1:13" x14ac:dyDescent="0.15">
      <c r="A24">
        <v>3</v>
      </c>
      <c r="B24" s="1" t="s">
        <v>1004</v>
      </c>
      <c r="C24" s="1" t="s">
        <v>1005</v>
      </c>
    </row>
    <row r="25" spans="1:13" x14ac:dyDescent="0.15">
      <c r="A25">
        <v>4</v>
      </c>
      <c r="B25" s="1" t="s">
        <v>1006</v>
      </c>
      <c r="C25" s="1" t="s">
        <v>1007</v>
      </c>
    </row>
    <row r="26" spans="1:13" x14ac:dyDescent="0.15">
      <c r="A26">
        <v>5</v>
      </c>
      <c r="B26" s="1" t="s">
        <v>1008</v>
      </c>
      <c r="C26" s="1" t="s">
        <v>52</v>
      </c>
    </row>
    <row r="27" spans="1:13" x14ac:dyDescent="0.15">
      <c r="A27">
        <v>6</v>
      </c>
      <c r="B27" s="1" t="s">
        <v>1009</v>
      </c>
      <c r="C27" s="1" t="s">
        <v>52</v>
      </c>
    </row>
    <row r="28" spans="1:13" x14ac:dyDescent="0.15">
      <c r="A28">
        <v>7</v>
      </c>
      <c r="B28" s="1" t="s">
        <v>1009</v>
      </c>
      <c r="C28" s="1" t="s">
        <v>52</v>
      </c>
    </row>
    <row r="29" spans="1:13" x14ac:dyDescent="0.15">
      <c r="A29">
        <v>8</v>
      </c>
      <c r="B29" s="1" t="s">
        <v>1009</v>
      </c>
      <c r="C29" s="1" t="s">
        <v>52</v>
      </c>
    </row>
    <row r="30" spans="1:13" x14ac:dyDescent="0.15">
      <c r="A30">
        <v>9</v>
      </c>
      <c r="B30" s="1" t="s">
        <v>1009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12</vt:i4>
      </vt:variant>
    </vt:vector>
  </HeadingPairs>
  <TitlesOfParts>
    <vt:vector size="21" baseType="lpstr">
      <vt:lpstr>공종별집계표</vt:lpstr>
      <vt:lpstr>공종별내역서</vt:lpstr>
      <vt:lpstr>일위대가목록</vt:lpstr>
      <vt:lpstr>일위대가</vt:lpstr>
      <vt:lpstr>단가대비표</vt:lpstr>
      <vt:lpstr>공량산출근거서</vt:lpstr>
      <vt:lpstr>공량설정</vt:lpstr>
      <vt:lpstr> 공사설정 </vt:lpstr>
      <vt:lpstr>Sheet1</vt:lpstr>
      <vt:lpstr>공량산출근거서!Print_Area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공량산출근거서!Print_Titles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김은숙</cp:lastModifiedBy>
  <dcterms:created xsi:type="dcterms:W3CDTF">2019-10-07T06:35:14Z</dcterms:created>
  <dcterms:modified xsi:type="dcterms:W3CDTF">2019-10-11T07:48:52Z</dcterms:modified>
</cp:coreProperties>
</file>